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22792F5-1154-4F38-88F7-C9384292C500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2" i="2"/>
  <c r="A31" i="2"/>
  <c r="A29" i="2"/>
  <c r="A27" i="2"/>
  <c r="A24" i="2"/>
  <c r="A23" i="2"/>
  <c r="A21" i="2"/>
  <c r="A19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A17" i="2"/>
  <c r="A25" i="2"/>
  <c r="A3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<sst xmlns="http://schemas.openxmlformats.org/spreadsheetml/2006/main" count="2092" uniqueCount="341">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</sst>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775167.515625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0.14480130195617699</v>
      </c>
    </row>
    <row r="11" spans="1:3" ht="15" customHeight="1" x14ac:dyDescent="0.25">
      <c r="B11" s="5" t="s">
        <v>11</v>
      </c>
      <c r="C11" s="45">
        <v>0.78099999999999992</v>
      </c>
    </row>
    <row r="12" spans="1:3" ht="15" customHeight="1" x14ac:dyDescent="0.25">
      <c r="B12" s="5" t="s">
        <v>12</v>
      </c>
      <c r="C12" s="45">
        <v>0.50700000000000001</v>
      </c>
    </row>
    <row r="13" spans="1:3" ht="15" customHeight="1" x14ac:dyDescent="0.25">
      <c r="B13" s="5" t="s">
        <v>13</v>
      </c>
      <c r="C13" s="45">
        <v>0.628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0.1414</v>
      </c>
    </row>
    <row r="24" spans="1:3" ht="15" customHeight="1" x14ac:dyDescent="0.25">
      <c r="B24" s="15" t="s">
        <v>22</v>
      </c>
      <c r="C24" s="45">
        <v>0.44040000000000012</v>
      </c>
    </row>
    <row r="25" spans="1:3" ht="15" customHeight="1" x14ac:dyDescent="0.25">
      <c r="B25" s="15" t="s">
        <v>23</v>
      </c>
      <c r="C25" s="45">
        <v>0.33069999999999999</v>
      </c>
    </row>
    <row r="26" spans="1:3" ht="15" customHeight="1" x14ac:dyDescent="0.25">
      <c r="B26" s="15" t="s">
        <v>24</v>
      </c>
      <c r="C26" s="45">
        <v>8.7499999999999994E-2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0.26912377197565901</v>
      </c>
    </row>
    <row r="30" spans="1:3" ht="14.25" customHeight="1" x14ac:dyDescent="0.25">
      <c r="B30" s="25" t="s">
        <v>27</v>
      </c>
      <c r="C30" s="99">
        <v>4.10301351064883E-2</v>
      </c>
    </row>
    <row r="31" spans="1:3" ht="14.25" customHeight="1" x14ac:dyDescent="0.25">
      <c r="B31" s="25" t="s">
        <v>28</v>
      </c>
      <c r="C31" s="99">
        <v>6.6332842080041601E-2</v>
      </c>
    </row>
    <row r="32" spans="1:3" ht="14.25" customHeight="1" x14ac:dyDescent="0.25">
      <c r="B32" s="25" t="s">
        <v>29</v>
      </c>
      <c r="C32" s="99">
        <v>0.62351325083781095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29.927250000000001</v>
      </c>
    </row>
    <row r="38" spans="1:5" ht="15" customHeight="1" x14ac:dyDescent="0.25">
      <c r="B38" s="11" t="s">
        <v>34</v>
      </c>
      <c r="C38" s="43">
        <v>56.723050000000001</v>
      </c>
      <c r="D38" s="12"/>
      <c r="E38" s="13"/>
    </row>
    <row r="39" spans="1:5" ht="15" customHeight="1" x14ac:dyDescent="0.25">
      <c r="B39" s="11" t="s">
        <v>35</v>
      </c>
      <c r="C39" s="43">
        <v>76.040170000000003</v>
      </c>
      <c r="D39" s="12"/>
      <c r="E39" s="12"/>
    </row>
    <row r="40" spans="1:5" ht="15" customHeight="1" x14ac:dyDescent="0.25">
      <c r="B40" s="11" t="s">
        <v>36</v>
      </c>
      <c r="C40" s="100">
        <v>6.52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22.862100000000002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7.9130999999999993E-3</v>
      </c>
      <c r="D45" s="12"/>
    </row>
    <row r="46" spans="1:5" ht="15.75" customHeight="1" x14ac:dyDescent="0.25">
      <c r="B46" s="11" t="s">
        <v>41</v>
      </c>
      <c r="C46" s="45">
        <v>8.50249E-2</v>
      </c>
      <c r="D46" s="12"/>
    </row>
    <row r="47" spans="1:5" ht="15.75" customHeight="1" x14ac:dyDescent="0.25">
      <c r="B47" s="11" t="s">
        <v>42</v>
      </c>
      <c r="C47" s="45">
        <v>7.3475499999999999E-2</v>
      </c>
      <c r="D47" s="12"/>
      <c r="E47" s="13"/>
    </row>
    <row r="48" spans="1:5" ht="15" customHeight="1" x14ac:dyDescent="0.25">
      <c r="B48" s="11" t="s">
        <v>43</v>
      </c>
      <c r="C48" s="46">
        <v>0.83358650000000001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0.44132399999999999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0.16341938603013001</v>
      </c>
      <c r="C2" s="98">
        <v>0.95</v>
      </c>
      <c r="D2" s="56">
        <v>34.501397074255429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47.355822967277753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45.537074135700493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0.19737964912578659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15.01507229777283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15.01507229777283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15.01507229777283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15.01507229777283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15.01507229777283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15.01507229777283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0.24251285881340001</v>
      </c>
      <c r="C16" s="98">
        <v>0.95</v>
      </c>
      <c r="D16" s="56">
        <v>0.21765422515374999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1.160813804607514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1.160813804607514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0.1875019</v>
      </c>
      <c r="C21" s="98">
        <v>0.95</v>
      </c>
      <c r="D21" s="56">
        <v>1.6155396039007119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25.571599410358289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1.9946800000000001E-2</v>
      </c>
      <c r="C23" s="98">
        <v>0.95</v>
      </c>
      <c r="D23" s="56">
        <v>4.9100556870350216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0.59740204517642004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0.20952881255868</v>
      </c>
      <c r="C27" s="98">
        <v>0.95</v>
      </c>
      <c r="D27" s="56">
        <v>21.725060175997658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0.54128999999999994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59.948870706228909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0.15140000000000001</v>
      </c>
      <c r="C31" s="98">
        <v>0.95</v>
      </c>
      <c r="D31" s="56">
        <v>1.2819039793957061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0.51254100000000002</v>
      </c>
      <c r="C32" s="98">
        <v>0.95</v>
      </c>
      <c r="D32" s="56">
        <v>0.40073342145631469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0.22523380000000001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0.2335767</v>
      </c>
      <c r="C38" s="98">
        <v>0.95</v>
      </c>
      <c r="D38" s="56">
        <v>7.1322114997143746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8.6074300000000006E-2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6.3506560000000004E-2</v>
      </c>
      <c r="C3" s="21">
        <f>frac_mam_1_5months * 2.6</f>
        <v>6.3506560000000004E-2</v>
      </c>
      <c r="D3" s="21">
        <f>frac_mam_6_11months * 2.6</f>
        <v>0.14315990000000001</v>
      </c>
      <c r="E3" s="21">
        <f>frac_mam_12_23months * 2.6</f>
        <v>0.12931386</v>
      </c>
      <c r="F3" s="21">
        <f>frac_mam_24_59months * 2.6</f>
        <v>4.4670860000000007E-2</v>
      </c>
    </row>
    <row r="4" spans="1:6" ht="15.75" customHeight="1" x14ac:dyDescent="0.25">
      <c r="A4" s="3" t="s">
        <v>205</v>
      </c>
      <c r="B4" s="21">
        <f>frac_sam_1month * 2.6</f>
        <v>1.3364259999999999E-2</v>
      </c>
      <c r="C4" s="21">
        <f>frac_sam_1_5months * 2.6</f>
        <v>1.3364259999999999E-2</v>
      </c>
      <c r="D4" s="21">
        <f>frac_sam_6_11months * 2.6</f>
        <v>3.2259759999999998E-2</v>
      </c>
      <c r="E4" s="21">
        <f>frac_sam_12_23months * 2.6</f>
        <v>2.6472160000000002E-2</v>
      </c>
      <c r="F4" s="21">
        <f>frac_sam_24_59months * 2.6</f>
        <v>4.6646600000000002E-3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0.50700000000000001</v>
      </c>
      <c r="E10" s="60">
        <f>IF(ISBLANK(comm_deliv), frac_children_health_facility,1)</f>
        <v>0.50700000000000001</v>
      </c>
      <c r="F10" s="60">
        <f>IF(ISBLANK(comm_deliv), frac_children_health_facility,1)</f>
        <v>0.50700000000000001</v>
      </c>
      <c r="G10" s="60">
        <f>IF(ISBLANK(comm_deliv), frac_children_health_facility,1)</f>
        <v>0.50700000000000001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0.78099999999999992</v>
      </c>
      <c r="I18" s="60">
        <f>frac_PW_health_facility</f>
        <v>0.78099999999999992</v>
      </c>
      <c r="J18" s="60">
        <f>frac_PW_health_facility</f>
        <v>0.78099999999999992</v>
      </c>
      <c r="K18" s="60">
        <f>frac_PW_health_facility</f>
        <v>0.78099999999999992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0.628</v>
      </c>
      <c r="M24" s="60">
        <f>famplan_unmet_need</f>
        <v>0.628</v>
      </c>
      <c r="N24" s="60">
        <f>famplan_unmet_need</f>
        <v>0.628</v>
      </c>
      <c r="O24" s="60">
        <f>famplan_unmet_need</f>
        <v>0.628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0.49250037821645715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0.21107159066419592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0.1516267291631698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0.14480130195617696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177538.6624</v>
      </c>
      <c r="C2" s="49">
        <v>298000</v>
      </c>
      <c r="D2" s="49">
        <v>480000</v>
      </c>
      <c r="E2" s="49">
        <v>340000</v>
      </c>
      <c r="F2" s="49">
        <v>252000</v>
      </c>
      <c r="G2" s="17">
        <f t="shared" ref="G2:G13" si="0">C2+D2+E2+F2</f>
        <v>1370000</v>
      </c>
      <c r="H2" s="17">
        <f t="shared" ref="H2:H13" si="1">(B2 + stillbirth*B2/(1000-stillbirth))/(1-abortion)</f>
        <v>206468.79012675691</v>
      </c>
      <c r="I2" s="17">
        <f t="shared" ref="I2:I13" si="2">G2-H2</f>
        <v>1163531.209873243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179948.99</v>
      </c>
      <c r="C3" s="50">
        <v>304000</v>
      </c>
      <c r="D3" s="50">
        <v>495000</v>
      </c>
      <c r="E3" s="50">
        <v>348000</v>
      </c>
      <c r="F3" s="50">
        <v>260000</v>
      </c>
      <c r="G3" s="17">
        <f t="shared" si="0"/>
        <v>1407000</v>
      </c>
      <c r="H3" s="17">
        <f t="shared" si="1"/>
        <v>209271.88336095001</v>
      </c>
      <c r="I3" s="17">
        <f t="shared" si="2"/>
        <v>1197728.11663905</v>
      </c>
    </row>
    <row r="4" spans="1:9" ht="15.75" customHeight="1" x14ac:dyDescent="0.25">
      <c r="A4" s="5">
        <f t="shared" si="3"/>
        <v>2026</v>
      </c>
      <c r="B4" s="49">
        <v>182367.3542</v>
      </c>
      <c r="C4" s="50">
        <v>309000</v>
      </c>
      <c r="D4" s="50">
        <v>510000</v>
      </c>
      <c r="E4" s="50">
        <v>357000</v>
      </c>
      <c r="F4" s="50">
        <v>268000</v>
      </c>
      <c r="G4" s="17">
        <f t="shared" si="0"/>
        <v>1444000</v>
      </c>
      <c r="H4" s="17">
        <f t="shared" si="1"/>
        <v>212084.32276828817</v>
      </c>
      <c r="I4" s="17">
        <f t="shared" si="2"/>
        <v>1231915.6772317118</v>
      </c>
    </row>
    <row r="5" spans="1:9" ht="15.75" customHeight="1" x14ac:dyDescent="0.25">
      <c r="A5" s="5">
        <f t="shared" si="3"/>
        <v>2027</v>
      </c>
      <c r="B5" s="49">
        <v>184752.33960000001</v>
      </c>
      <c r="C5" s="50">
        <v>314000</v>
      </c>
      <c r="D5" s="50">
        <v>525000</v>
      </c>
      <c r="E5" s="50">
        <v>367000</v>
      </c>
      <c r="F5" s="50">
        <v>277000</v>
      </c>
      <c r="G5" s="17">
        <f t="shared" si="0"/>
        <v>1483000</v>
      </c>
      <c r="H5" s="17">
        <f t="shared" si="1"/>
        <v>214857.94426205909</v>
      </c>
      <c r="I5" s="17">
        <f t="shared" si="2"/>
        <v>1268142.0557379408</v>
      </c>
    </row>
    <row r="6" spans="1:9" ht="15.75" customHeight="1" x14ac:dyDescent="0.25">
      <c r="A6" s="5">
        <f t="shared" si="3"/>
        <v>2028</v>
      </c>
      <c r="B6" s="49">
        <v>187101.9374</v>
      </c>
      <c r="C6" s="50">
        <v>319000</v>
      </c>
      <c r="D6" s="50">
        <v>540000</v>
      </c>
      <c r="E6" s="50">
        <v>378000</v>
      </c>
      <c r="F6" s="50">
        <v>284000</v>
      </c>
      <c r="G6" s="17">
        <f t="shared" si="0"/>
        <v>1521000</v>
      </c>
      <c r="H6" s="17">
        <f t="shared" si="1"/>
        <v>217590.41170600938</v>
      </c>
      <c r="I6" s="17">
        <f t="shared" si="2"/>
        <v>1303409.5882939906</v>
      </c>
    </row>
    <row r="7" spans="1:9" ht="15.75" customHeight="1" x14ac:dyDescent="0.25">
      <c r="A7" s="5">
        <f t="shared" si="3"/>
        <v>2029</v>
      </c>
      <c r="B7" s="49">
        <v>189414.13879999999</v>
      </c>
      <c r="C7" s="50">
        <v>325000</v>
      </c>
      <c r="D7" s="50">
        <v>552000</v>
      </c>
      <c r="E7" s="50">
        <v>391000</v>
      </c>
      <c r="F7" s="50">
        <v>292000</v>
      </c>
      <c r="G7" s="17">
        <f t="shared" si="0"/>
        <v>1560000</v>
      </c>
      <c r="H7" s="17">
        <f t="shared" si="1"/>
        <v>220279.38896388578</v>
      </c>
      <c r="I7" s="17">
        <f t="shared" si="2"/>
        <v>1339720.6110361142</v>
      </c>
    </row>
    <row r="8" spans="1:9" ht="15.75" customHeight="1" x14ac:dyDescent="0.25">
      <c r="A8" s="5">
        <f t="shared" si="3"/>
        <v>2030</v>
      </c>
      <c r="B8" s="49">
        <v>191686.935</v>
      </c>
      <c r="C8" s="50">
        <v>330000</v>
      </c>
      <c r="D8" s="50">
        <v>566000</v>
      </c>
      <c r="E8" s="50">
        <v>405000</v>
      </c>
      <c r="F8" s="50">
        <v>299000</v>
      </c>
      <c r="G8" s="17">
        <f t="shared" si="0"/>
        <v>1600000</v>
      </c>
      <c r="H8" s="17">
        <f t="shared" si="1"/>
        <v>222922.53989943487</v>
      </c>
      <c r="I8" s="17">
        <f t="shared" si="2"/>
        <v>1377077.4601005651</v>
      </c>
    </row>
    <row r="9" spans="1:9" ht="15.75" customHeight="1" x14ac:dyDescent="0.25">
      <c r="A9" s="5">
        <f t="shared" si="3"/>
        <v>2031</v>
      </c>
      <c r="B9" s="49">
        <v>193708.11679999999</v>
      </c>
      <c r="C9" s="50">
        <v>334571.42857142858</v>
      </c>
      <c r="D9" s="50">
        <v>578285.71428571432</v>
      </c>
      <c r="E9" s="50">
        <v>414285.71428571432</v>
      </c>
      <c r="F9" s="50">
        <v>305714.28571428568</v>
      </c>
      <c r="G9" s="17">
        <f t="shared" si="0"/>
        <v>1632857.142857143</v>
      </c>
      <c r="H9" s="17">
        <f t="shared" si="1"/>
        <v>225273.075581246</v>
      </c>
      <c r="I9" s="17">
        <f t="shared" si="2"/>
        <v>1407584.0672758969</v>
      </c>
    </row>
    <row r="10" spans="1:9" ht="15.75" customHeight="1" x14ac:dyDescent="0.25">
      <c r="A10" s="5">
        <f t="shared" si="3"/>
        <v>2032</v>
      </c>
      <c r="B10" s="49">
        <v>195673.7063428571</v>
      </c>
      <c r="C10" s="50">
        <v>338938.77551020408</v>
      </c>
      <c r="D10" s="50">
        <v>590183.67346938781</v>
      </c>
      <c r="E10" s="50">
        <v>423755.10204081627</v>
      </c>
      <c r="F10" s="50">
        <v>312244.89795918373</v>
      </c>
      <c r="G10" s="17">
        <f t="shared" si="0"/>
        <v>1665122.448979592</v>
      </c>
      <c r="H10" s="17">
        <f t="shared" si="1"/>
        <v>227558.9601841454</v>
      </c>
      <c r="I10" s="17">
        <f t="shared" si="2"/>
        <v>1437563.4887954465</v>
      </c>
    </row>
    <row r="11" spans="1:9" ht="15.75" customHeight="1" x14ac:dyDescent="0.25">
      <c r="A11" s="5">
        <f t="shared" si="3"/>
        <v>2033</v>
      </c>
      <c r="B11" s="49">
        <v>197574.61379183669</v>
      </c>
      <c r="C11" s="50">
        <v>343215.74344023317</v>
      </c>
      <c r="D11" s="50">
        <v>601638.48396501469</v>
      </c>
      <c r="E11" s="50">
        <v>433291.54518950428</v>
      </c>
      <c r="F11" s="50">
        <v>318565.59766763862</v>
      </c>
      <c r="G11" s="17">
        <f t="shared" si="0"/>
        <v>1696711.3702623909</v>
      </c>
      <c r="H11" s="17">
        <f t="shared" si="1"/>
        <v>229769.62267212497</v>
      </c>
      <c r="I11" s="17">
        <f t="shared" si="2"/>
        <v>1466941.7475902659</v>
      </c>
    </row>
    <row r="12" spans="1:9" ht="15.75" customHeight="1" x14ac:dyDescent="0.25">
      <c r="A12" s="5">
        <f t="shared" si="3"/>
        <v>2034</v>
      </c>
      <c r="B12" s="49">
        <v>199406.36724781341</v>
      </c>
      <c r="C12" s="50">
        <v>347389.42107455229</v>
      </c>
      <c r="D12" s="50">
        <v>612586.83881715965</v>
      </c>
      <c r="E12" s="50">
        <v>442761.76593086211</v>
      </c>
      <c r="F12" s="50">
        <v>324503.54019158689</v>
      </c>
      <c r="G12" s="17">
        <f t="shared" si="0"/>
        <v>1727241.5660141609</v>
      </c>
      <c r="H12" s="17">
        <f t="shared" si="1"/>
        <v>231899.8624449916</v>
      </c>
      <c r="I12" s="17">
        <f t="shared" si="2"/>
        <v>1495341.7035691692</v>
      </c>
    </row>
    <row r="13" spans="1:9" ht="15.75" customHeight="1" x14ac:dyDescent="0.25">
      <c r="A13" s="5">
        <f t="shared" si="3"/>
        <v>2035</v>
      </c>
      <c r="B13" s="49">
        <v>201164.14294035811</v>
      </c>
      <c r="C13" s="50">
        <v>351445.05265663122</v>
      </c>
      <c r="D13" s="50">
        <v>622956.38721961097</v>
      </c>
      <c r="E13" s="50">
        <v>452013.4467781281</v>
      </c>
      <c r="F13" s="50">
        <v>330289.76021895651</v>
      </c>
      <c r="G13" s="17">
        <f t="shared" si="0"/>
        <v>1756704.6468733267</v>
      </c>
      <c r="H13" s="17">
        <f t="shared" si="1"/>
        <v>233944.06969341755</v>
      </c>
      <c r="I13" s="17">
        <f t="shared" si="2"/>
        <v>1522760.5771799092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0.59356387257544607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0.5572289633183285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0.85763495615341723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0.83848375092157135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0.85763495615341723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0.83848375092157135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0.39226336416443508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0.3574147156335441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0.82316723850550355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0.80045816269152825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0.82316723850550355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0.80045816269152825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0.90427906053860763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0.89060212584465193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0.89254346995424627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0.87741702186934678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0.89254346995424627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0.87741702186934678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0.88295880149812733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2.0916002091600189E-2</v>
      </c>
    </row>
    <row r="4" spans="1:8" ht="15.75" customHeight="1" x14ac:dyDescent="0.25">
      <c r="B4" s="19" t="s">
        <v>69</v>
      </c>
      <c r="C4" s="101">
        <v>6.5774706577470685E-2</v>
      </c>
    </row>
    <row r="5" spans="1:8" ht="15.75" customHeight="1" x14ac:dyDescent="0.25">
      <c r="B5" s="19" t="s">
        <v>70</v>
      </c>
      <c r="C5" s="101">
        <v>9.6632509663250973E-2</v>
      </c>
    </row>
    <row r="6" spans="1:8" ht="15.75" customHeight="1" x14ac:dyDescent="0.25">
      <c r="B6" s="19" t="s">
        <v>71</v>
      </c>
      <c r="C6" s="101">
        <v>0.25245662524566231</v>
      </c>
    </row>
    <row r="7" spans="1:8" ht="15.75" customHeight="1" x14ac:dyDescent="0.25">
      <c r="B7" s="19" t="s">
        <v>72</v>
      </c>
      <c r="C7" s="101">
        <v>0.39333373933337429</v>
      </c>
    </row>
    <row r="8" spans="1:8" ht="15.75" customHeight="1" x14ac:dyDescent="0.25">
      <c r="B8" s="19" t="s">
        <v>73</v>
      </c>
      <c r="C8" s="101">
        <v>3.4550003455000359E-3</v>
      </c>
    </row>
    <row r="9" spans="1:8" ht="15.75" customHeight="1" x14ac:dyDescent="0.25">
      <c r="B9" s="19" t="s">
        <v>74</v>
      </c>
      <c r="C9" s="101">
        <v>5.8309405830940547E-2</v>
      </c>
    </row>
    <row r="10" spans="1:8" ht="15.75" customHeight="1" x14ac:dyDescent="0.25">
      <c r="B10" s="19" t="s">
        <v>75</v>
      </c>
      <c r="C10" s="101">
        <v>0.1091220109122009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9.2706938129159491E-2</v>
      </c>
      <c r="D14" s="55">
        <v>9.2706938129159491E-2</v>
      </c>
      <c r="E14" s="55">
        <v>9.2706938129159491E-2</v>
      </c>
      <c r="F14" s="55">
        <v>9.2706938129159491E-2</v>
      </c>
    </row>
    <row r="15" spans="1:8" ht="15.75" customHeight="1" x14ac:dyDescent="0.25">
      <c r="B15" s="19" t="s">
        <v>82</v>
      </c>
      <c r="C15" s="101">
        <v>0.1345887809257377</v>
      </c>
      <c r="D15" s="101">
        <v>0.1345887809257377</v>
      </c>
      <c r="E15" s="101">
        <v>0.1345887809257377</v>
      </c>
      <c r="F15" s="101">
        <v>0.1345887809257377</v>
      </c>
    </row>
    <row r="16" spans="1:8" ht="15.75" customHeight="1" x14ac:dyDescent="0.25">
      <c r="B16" s="19" t="s">
        <v>83</v>
      </c>
      <c r="C16" s="101">
        <v>1.8017639370382608E-2</v>
      </c>
      <c r="D16" s="101">
        <v>1.8017639370382608E-2</v>
      </c>
      <c r="E16" s="101">
        <v>1.8017639370382608E-2</v>
      </c>
      <c r="F16" s="101">
        <v>1.8017639370382608E-2</v>
      </c>
    </row>
    <row r="17" spans="1:8" ht="15.75" customHeight="1" x14ac:dyDescent="0.25">
      <c r="B17" s="19" t="s">
        <v>84</v>
      </c>
      <c r="C17" s="101">
        <v>0.2417018345573996</v>
      </c>
      <c r="D17" s="101">
        <v>0.2417018345573996</v>
      </c>
      <c r="E17" s="101">
        <v>0.2417018345573996</v>
      </c>
      <c r="F17" s="101">
        <v>0.2417018345573996</v>
      </c>
    </row>
    <row r="18" spans="1:8" ht="15.75" customHeight="1" x14ac:dyDescent="0.25">
      <c r="B18" s="19" t="s">
        <v>85</v>
      </c>
      <c r="C18" s="101">
        <v>0.33724276611699389</v>
      </c>
      <c r="D18" s="101">
        <v>0.33724276611699389</v>
      </c>
      <c r="E18" s="101">
        <v>0.33724276611699389</v>
      </c>
      <c r="F18" s="101">
        <v>0.33724276611699389</v>
      </c>
    </row>
    <row r="19" spans="1:8" ht="15.75" customHeight="1" x14ac:dyDescent="0.25">
      <c r="B19" s="19" t="s">
        <v>86</v>
      </c>
      <c r="C19" s="101">
        <v>1.3011294343433301E-2</v>
      </c>
      <c r="D19" s="101">
        <v>1.3011294343433301E-2</v>
      </c>
      <c r="E19" s="101">
        <v>1.3011294343433301E-2</v>
      </c>
      <c r="F19" s="101">
        <v>1.3011294343433301E-2</v>
      </c>
    </row>
    <row r="20" spans="1:8" ht="15.75" customHeight="1" x14ac:dyDescent="0.25">
      <c r="B20" s="19" t="s">
        <v>87</v>
      </c>
      <c r="C20" s="101">
        <v>1.8809148277049541E-2</v>
      </c>
      <c r="D20" s="101">
        <v>1.8809148277049541E-2</v>
      </c>
      <c r="E20" s="101">
        <v>1.8809148277049541E-2</v>
      </c>
      <c r="F20" s="101">
        <v>1.8809148277049541E-2</v>
      </c>
    </row>
    <row r="21" spans="1:8" ht="15.75" customHeight="1" x14ac:dyDescent="0.25">
      <c r="B21" s="19" t="s">
        <v>88</v>
      </c>
      <c r="C21" s="101">
        <v>5.8069678944985201E-2</v>
      </c>
      <c r="D21" s="101">
        <v>5.8069678944985201E-2</v>
      </c>
      <c r="E21" s="101">
        <v>5.8069678944985201E-2</v>
      </c>
      <c r="F21" s="101">
        <v>5.8069678944985201E-2</v>
      </c>
    </row>
    <row r="22" spans="1:8" ht="15.75" customHeight="1" x14ac:dyDescent="0.25">
      <c r="B22" s="19" t="s">
        <v>89</v>
      </c>
      <c r="C22" s="101">
        <v>8.585191933485864E-2</v>
      </c>
      <c r="D22" s="101">
        <v>8.585191933485864E-2</v>
      </c>
      <c r="E22" s="101">
        <v>8.585191933485864E-2</v>
      </c>
      <c r="F22" s="101">
        <v>8.585191933485864E-2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8.7635818000000004E-2</v>
      </c>
    </row>
    <row r="27" spans="1:8" ht="15.75" customHeight="1" x14ac:dyDescent="0.25">
      <c r="B27" s="19" t="s">
        <v>92</v>
      </c>
      <c r="C27" s="101">
        <v>8.6621349999999996E-3</v>
      </c>
    </row>
    <row r="28" spans="1:8" ht="15.75" customHeight="1" x14ac:dyDescent="0.25">
      <c r="B28" s="19" t="s">
        <v>93</v>
      </c>
      <c r="C28" s="101">
        <v>0.15441808500000001</v>
      </c>
    </row>
    <row r="29" spans="1:8" ht="15.75" customHeight="1" x14ac:dyDescent="0.25">
      <c r="B29" s="19" t="s">
        <v>94</v>
      </c>
      <c r="C29" s="101">
        <v>0.167759189</v>
      </c>
    </row>
    <row r="30" spans="1:8" ht="15.75" customHeight="1" x14ac:dyDescent="0.25">
      <c r="B30" s="19" t="s">
        <v>95</v>
      </c>
      <c r="C30" s="101">
        <v>0.10583751800000001</v>
      </c>
    </row>
    <row r="31" spans="1:8" ht="15.75" customHeight="1" x14ac:dyDescent="0.25">
      <c r="B31" s="19" t="s">
        <v>96</v>
      </c>
      <c r="C31" s="101">
        <v>0.109709026</v>
      </c>
    </row>
    <row r="32" spans="1:8" ht="15.75" customHeight="1" x14ac:dyDescent="0.25">
      <c r="B32" s="19" t="s">
        <v>97</v>
      </c>
      <c r="C32" s="101">
        <v>1.8596574000000001E-2</v>
      </c>
    </row>
    <row r="33" spans="2:3" ht="15.75" customHeight="1" x14ac:dyDescent="0.25">
      <c r="B33" s="19" t="s">
        <v>98</v>
      </c>
      <c r="C33" s="101">
        <v>8.3747772999999998E-2</v>
      </c>
    </row>
    <row r="34" spans="2:3" ht="15.75" customHeight="1" x14ac:dyDescent="0.25">
      <c r="B34" s="19" t="s">
        <v>99</v>
      </c>
      <c r="C34" s="101">
        <v>0.26363388300000001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0.42176252158510186</v>
      </c>
      <c r="D2" s="52">
        <f>IFERROR(1-_xlfn.NORM.DIST(_xlfn.NORM.INV(SUM(D4:D5), 0, 1) + 1, 0, 1, TRUE), "")</f>
        <v>0.42176252158510186</v>
      </c>
      <c r="E2" s="52">
        <f>IFERROR(1-_xlfn.NORM.DIST(_xlfn.NORM.INV(SUM(E4:E5), 0, 1) + 1, 0, 1, TRUE), "")</f>
        <v>0.46852623488852618</v>
      </c>
      <c r="F2" s="52">
        <f>IFERROR(1-_xlfn.NORM.DIST(_xlfn.NORM.INV(SUM(F4:F5), 0, 1) + 1, 0, 1, TRUE), "")</f>
        <v>0.32537675126277632</v>
      </c>
      <c r="G2" s="52">
        <f>IFERROR(1-_xlfn.NORM.DIST(_xlfn.NORM.INV(SUM(G4:G5), 0, 1) + 1, 0, 1, TRUE), "")</f>
        <v>0.2805763942323688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0.36713837841489816</v>
      </c>
      <c r="D3" s="52">
        <f>IFERROR(_xlfn.NORM.DIST(_xlfn.NORM.INV(SUM(D4:D5), 0, 1) + 1, 0, 1, TRUE) - SUM(D4:D5), "")</f>
        <v>0.36713837841489816</v>
      </c>
      <c r="E3" s="52">
        <f>IFERROR(_xlfn.NORM.DIST(_xlfn.NORM.INV(SUM(E4:E5), 0, 1) + 1, 0, 1, TRUE) - SUM(E4:E5), "")</f>
        <v>0.35295506511147379</v>
      </c>
      <c r="F3" s="52">
        <f>IFERROR(_xlfn.NORM.DIST(_xlfn.NORM.INV(SUM(F4:F5), 0, 1) + 1, 0, 1, TRUE) - SUM(F4:F5), "")</f>
        <v>0.38253154873722367</v>
      </c>
      <c r="G3" s="52">
        <f>IFERROR(_xlfn.NORM.DIST(_xlfn.NORM.INV(SUM(G4:G5), 0, 1) + 1, 0, 1, TRUE) - SUM(G4:G5), "")</f>
        <v>0.3817680057676312</v>
      </c>
    </row>
    <row r="4" spans="1:15" ht="15.75" customHeight="1" x14ac:dyDescent="0.25">
      <c r="B4" s="5" t="s">
        <v>104</v>
      </c>
      <c r="C4" s="45">
        <v>0.1787648</v>
      </c>
      <c r="D4" s="53">
        <v>0.1787648</v>
      </c>
      <c r="E4" s="53">
        <v>0.122308</v>
      </c>
      <c r="F4" s="53">
        <v>0.2067544</v>
      </c>
      <c r="G4" s="53">
        <v>0.21243629999999999</v>
      </c>
    </row>
    <row r="5" spans="1:15" ht="15.75" customHeight="1" x14ac:dyDescent="0.25">
      <c r="B5" s="5" t="s">
        <v>105</v>
      </c>
      <c r="C5" s="45">
        <v>3.2334300000000003E-2</v>
      </c>
      <c r="D5" s="53">
        <v>3.2334300000000003E-2</v>
      </c>
      <c r="E5" s="53">
        <v>5.6210700000000002E-2</v>
      </c>
      <c r="F5" s="53">
        <v>8.5337300000000005E-2</v>
      </c>
      <c r="G5" s="53">
        <v>0.12521930000000001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0.81251844812205365</v>
      </c>
      <c r="D8" s="52">
        <f>IFERROR(1-_xlfn.NORM.DIST(_xlfn.NORM.INV(SUM(D10:D11), 0, 1) + 1, 0, 1, TRUE), "")</f>
        <v>0.81251844812205365</v>
      </c>
      <c r="E8" s="52">
        <f>IFERROR(1-_xlfn.NORM.DIST(_xlfn.NORM.INV(SUM(E10:E11), 0, 1) + 1, 0, 1, TRUE), "")</f>
        <v>0.68966781197978855</v>
      </c>
      <c r="F8" s="52">
        <f>IFERROR(1-_xlfn.NORM.DIST(_xlfn.NORM.INV(SUM(F10:F11), 0, 1) + 1, 0, 1, TRUE), "")</f>
        <v>0.71071162649463626</v>
      </c>
      <c r="G8" s="52">
        <f>IFERROR(1-_xlfn.NORM.DIST(_xlfn.NORM.INV(SUM(G10:G11), 0, 1) + 1, 0, 1, TRUE), "")</f>
        <v>0.85889993172838319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0.15791585187794632</v>
      </c>
      <c r="D9" s="52">
        <f>IFERROR(_xlfn.NORM.DIST(_xlfn.NORM.INV(SUM(D10:D11), 0, 1) + 1, 0, 1, TRUE) - SUM(D10:D11), "")</f>
        <v>0.15791585187794632</v>
      </c>
      <c r="E9" s="52">
        <f>IFERROR(_xlfn.NORM.DIST(_xlfn.NORM.INV(SUM(E10:E11), 0, 1) + 1, 0, 1, TRUE) - SUM(E10:E11), "")</f>
        <v>0.24286308802021145</v>
      </c>
      <c r="F9" s="52">
        <f>IFERROR(_xlfn.NORM.DIST(_xlfn.NORM.INV(SUM(F10:F11), 0, 1) + 1, 0, 1, TRUE) - SUM(F10:F11), "")</f>
        <v>0.22937067350536375</v>
      </c>
      <c r="G9" s="52">
        <f>IFERROR(_xlfn.NORM.DIST(_xlfn.NORM.INV(SUM(G10:G11), 0, 1) + 1, 0, 1, TRUE) - SUM(G10:G11), "")</f>
        <v>0.12212486827161681</v>
      </c>
    </row>
    <row r="10" spans="1:15" ht="15.75" customHeight="1" x14ac:dyDescent="0.25">
      <c r="B10" s="5" t="s">
        <v>109</v>
      </c>
      <c r="C10" s="45">
        <v>2.4425599999999999E-2</v>
      </c>
      <c r="D10" s="53">
        <v>2.4425599999999999E-2</v>
      </c>
      <c r="E10" s="53">
        <v>5.5061499999999999E-2</v>
      </c>
      <c r="F10" s="53">
        <v>4.9736099999999998E-2</v>
      </c>
      <c r="G10" s="53">
        <v>1.7181100000000001E-2</v>
      </c>
    </row>
    <row r="11" spans="1:15" ht="15.75" customHeight="1" x14ac:dyDescent="0.25">
      <c r="B11" s="5" t="s">
        <v>110</v>
      </c>
      <c r="C11" s="45">
        <v>5.1400999999999999E-3</v>
      </c>
      <c r="D11" s="53">
        <v>5.1400999999999999E-3</v>
      </c>
      <c r="E11" s="53">
        <v>1.24076E-2</v>
      </c>
      <c r="F11" s="53">
        <v>1.0181600000000001E-2</v>
      </c>
      <c r="G11" s="53">
        <v>1.7941000000000001E-3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0.82655271499999994</v>
      </c>
      <c r="D14" s="54">
        <v>0.80329964035300006</v>
      </c>
      <c r="E14" s="54">
        <v>0.80329964035300006</v>
      </c>
      <c r="F14" s="54">
        <v>0.753420550957</v>
      </c>
      <c r="G14" s="54">
        <v>0.753420550957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0.36477755039465998</v>
      </c>
      <c r="D15" s="52">
        <f t="shared" si="0"/>
        <v>0.35451541047914742</v>
      </c>
      <c r="E15" s="52">
        <f t="shared" si="0"/>
        <v>0.35451541047914742</v>
      </c>
      <c r="F15" s="52">
        <f t="shared" si="0"/>
        <v>0.33250257123054705</v>
      </c>
      <c r="G15" s="52">
        <f t="shared" si="0"/>
        <v>0.33250257123054705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0.72640950000000004</v>
      </c>
      <c r="D2" s="53">
        <v>0.51254100000000002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0.19447390000000001</v>
      </c>
      <c r="D3" s="53">
        <v>0.24950230000000001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5.7415900000000013E-2</v>
      </c>
      <c r="D4" s="53">
        <v>0.17059009999999999</v>
      </c>
      <c r="E4" s="53">
        <v>0.93401460000000003</v>
      </c>
      <c r="F4" s="53">
        <v>0.67999700000000007</v>
      </c>
      <c r="G4" s="53">
        <v>0</v>
      </c>
    </row>
    <row r="5" spans="1:7" x14ac:dyDescent="0.25">
      <c r="B5" s="3" t="s">
        <v>122</v>
      </c>
      <c r="C5" s="52">
        <v>2.17007E-2</v>
      </c>
      <c r="D5" s="52">
        <v>6.7366499999999996E-2</v>
      </c>
      <c r="E5" s="52">
        <f>1-SUM(E2:E4)</f>
        <v>6.5985399999999972E-2</v>
      </c>
      <c r="F5" s="52">
        <f>1-SUM(F2:F4)</f>
        <v>0.32000299999999993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488BA7-7910-40B8-8128-6309D16BBB3F}"/>
</file>

<file path=customXml/itemProps2.xml><?xml version="1.0" encoding="utf-8"?>
<ds:datastoreItem xmlns:ds="http://schemas.openxmlformats.org/officeDocument/2006/customXml" ds:itemID="{B8B32DC2-4B59-4C6C-83AB-64A80BD372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2024-03-26T04:24:46Z</dcterms:modified>
</cp:coreProperties>
</file>