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19D5766-A8F4-4B66-A18D-62391E569C78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29" i="2"/>
  <c r="A28" i="2"/>
  <c r="A27" i="2"/>
  <c r="A26" i="2"/>
  <c r="A21" i="2"/>
  <c r="A20" i="2"/>
  <c r="A19" i="2"/>
  <c r="A18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30" i="2" l="1"/>
  <c r="A3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8" i="2"/>
  <c r="A40" i="2"/>
  <c r="A15" i="2"/>
  <c r="A23" i="2"/>
  <c r="A16" i="2"/>
  <c r="A24" i="2"/>
  <c r="A32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<sst xmlns="http://schemas.openxmlformats.org/spreadsheetml/2006/main" count="2092" uniqueCount="341">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</sst>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775167.515625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0.73599999999999999</v>
      </c>
    </row>
    <row r="13" spans="1:3" ht="15" customHeight="1" x14ac:dyDescent="0.25">
      <c r="B13" s="5" t="s">
        <v>13</v>
      </c>
      <c r="C13" s="45">
        <v>0.70400000000000007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1.2699999999999999E-2</v>
      </c>
    </row>
    <row r="24" spans="1:3" ht="15" customHeight="1" x14ac:dyDescent="0.25">
      <c r="B24" s="15" t="s">
        <v>22</v>
      </c>
      <c r="C24" s="45">
        <v>0.32469999999999999</v>
      </c>
    </row>
    <row r="25" spans="1:3" ht="15" customHeight="1" x14ac:dyDescent="0.25">
      <c r="B25" s="15" t="s">
        <v>23</v>
      </c>
      <c r="C25" s="45">
        <v>0.53369999999999995</v>
      </c>
    </row>
    <row r="26" spans="1:3" ht="15" customHeight="1" x14ac:dyDescent="0.25">
      <c r="B26" s="15" t="s">
        <v>24</v>
      </c>
      <c r="C26" s="45">
        <v>0.12889999999999999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0.26912377197565901</v>
      </c>
    </row>
    <row r="30" spans="1:3" ht="14.25" customHeight="1" x14ac:dyDescent="0.25">
      <c r="B30" s="25" t="s">
        <v>27</v>
      </c>
      <c r="C30" s="99">
        <v>4.10301351064883E-2</v>
      </c>
    </row>
    <row r="31" spans="1:3" ht="14.25" customHeight="1" x14ac:dyDescent="0.25">
      <c r="B31" s="25" t="s">
        <v>28</v>
      </c>
      <c r="C31" s="99">
        <v>6.6332842080041601E-2</v>
      </c>
    </row>
    <row r="32" spans="1:3" ht="14.25" customHeight="1" x14ac:dyDescent="0.25">
      <c r="B32" s="25" t="s">
        <v>29</v>
      </c>
      <c r="C32" s="99">
        <v>0.62351325083781095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29.927250000000001</v>
      </c>
    </row>
    <row r="38" spans="1:5" ht="15" customHeight="1" x14ac:dyDescent="0.25">
      <c r="B38" s="11" t="s">
        <v>34</v>
      </c>
      <c r="C38" s="43">
        <v>56.723050000000001</v>
      </c>
      <c r="D38" s="12"/>
      <c r="E38" s="13"/>
    </row>
    <row r="39" spans="1:5" ht="15" customHeight="1" x14ac:dyDescent="0.25">
      <c r="B39" s="11" t="s">
        <v>35</v>
      </c>
      <c r="C39" s="43">
        <v>76.040170000000003</v>
      </c>
      <c r="D39" s="12"/>
      <c r="E39" s="12"/>
    </row>
    <row r="40" spans="1:5" ht="15" customHeight="1" x14ac:dyDescent="0.25">
      <c r="B40" s="11" t="s">
        <v>36</v>
      </c>
      <c r="C40" s="100">
        <v>6.52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22.862100000000002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7.9130999999999993E-3</v>
      </c>
      <c r="D45" s="12"/>
    </row>
    <row r="46" spans="1:5" ht="15.75" customHeight="1" x14ac:dyDescent="0.25">
      <c r="B46" s="11" t="s">
        <v>41</v>
      </c>
      <c r="C46" s="45">
        <v>8.50249E-2</v>
      </c>
      <c r="D46" s="12"/>
    </row>
    <row r="47" spans="1:5" ht="15.75" customHeight="1" x14ac:dyDescent="0.25">
      <c r="B47" s="11" t="s">
        <v>42</v>
      </c>
      <c r="C47" s="45">
        <v>7.3475499999999999E-2</v>
      </c>
      <c r="D47" s="12"/>
      <c r="E47" s="13"/>
    </row>
    <row r="48" spans="1:5" ht="15" customHeight="1" x14ac:dyDescent="0.25">
      <c r="B48" s="11" t="s">
        <v>43</v>
      </c>
      <c r="C48" s="46">
        <v>0.83358650000000001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0.16341938603013001</v>
      </c>
      <c r="C2" s="98">
        <v>0.95</v>
      </c>
      <c r="D2" s="56">
        <v>64.29093262320508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40.020474605796252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512.5680000000001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4.8317376029256556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13.152774049592161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13.152774049592161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13.152774049592161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13.152774049592161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13.152774049592161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13.152774049592161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0.24251285881340001</v>
      </c>
      <c r="C16" s="98">
        <v>0.95</v>
      </c>
      <c r="D16" s="56">
        <v>0.85953984948750384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11.78698314040644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11.78698314040644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0.1875019</v>
      </c>
      <c r="C21" s="98">
        <v>0.95</v>
      </c>
      <c r="D21" s="56">
        <v>58.128221470678056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22.771204442043111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1.9946800000000001E-2</v>
      </c>
      <c r="C23" s="98">
        <v>0.95</v>
      </c>
      <c r="D23" s="56">
        <v>4.3672092908488347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0.59740204517642004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0.20952881255868</v>
      </c>
      <c r="C27" s="98">
        <v>0.95</v>
      </c>
      <c r="D27" s="56">
        <v>18.71344244008349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0.54128999999999994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127.9390120424794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2.5115655401273451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0.51254100000000002</v>
      </c>
      <c r="C32" s="98">
        <v>0.95</v>
      </c>
      <c r="D32" s="56">
        <v>1.860022605358038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0.22523380000000001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0.2335767</v>
      </c>
      <c r="C38" s="98">
        <v>0.95</v>
      </c>
      <c r="D38" s="56">
        <v>4.7268639492853088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8.6074300000000006E-2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6.3506560000000004E-2</v>
      </c>
      <c r="C3" s="21">
        <f>frac_mam_1_5months * 2.6</f>
        <v>6.3506560000000004E-2</v>
      </c>
      <c r="D3" s="21">
        <f>frac_mam_6_11months * 2.6</f>
        <v>0.14315990000000001</v>
      </c>
      <c r="E3" s="21">
        <f>frac_mam_12_23months * 2.6</f>
        <v>0.12931386</v>
      </c>
      <c r="F3" s="21">
        <f>frac_mam_24_59months * 2.6</f>
        <v>4.4670860000000007E-2</v>
      </c>
    </row>
    <row r="4" spans="1:6" ht="15.75" customHeight="1" x14ac:dyDescent="0.25">
      <c r="A4" s="3" t="s">
        <v>205</v>
      </c>
      <c r="B4" s="21">
        <f>frac_sam_1month * 2.6</f>
        <v>1.3364259999999999E-2</v>
      </c>
      <c r="C4" s="21">
        <f>frac_sam_1_5months * 2.6</f>
        <v>1.3364259999999999E-2</v>
      </c>
      <c r="D4" s="21">
        <f>frac_sam_6_11months * 2.6</f>
        <v>3.2259759999999998E-2</v>
      </c>
      <c r="E4" s="21">
        <f>frac_sam_12_23months * 2.6</f>
        <v>2.6472160000000002E-2</v>
      </c>
      <c r="F4" s="21">
        <f>frac_sam_24_59months * 2.6</f>
        <v>4.6646600000000002E-3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110238.72719999999</v>
      </c>
      <c r="C2" s="49">
        <v>286000</v>
      </c>
      <c r="D2" s="49">
        <v>526000</v>
      </c>
      <c r="E2" s="49">
        <v>555000</v>
      </c>
      <c r="F2" s="49">
        <v>541000</v>
      </c>
      <c r="G2" s="17">
        <f t="shared" ref="G2:G13" si="0">C2+D2+E2+F2</f>
        <v>1908000</v>
      </c>
      <c r="H2" s="17">
        <f t="shared" ref="H2:H13" si="1">(B2 + stillbirth*B2/(1000-stillbirth))/(1-abortion)</f>
        <v>128202.2536523155</v>
      </c>
      <c r="I2" s="17">
        <f t="shared" ref="I2:I13" si="2">G2-H2</f>
        <v>1779797.7463476844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108306.864</v>
      </c>
      <c r="C3" s="50">
        <v>290000</v>
      </c>
      <c r="D3" s="50">
        <v>529000</v>
      </c>
      <c r="E3" s="50">
        <v>550000</v>
      </c>
      <c r="F3" s="50">
        <v>547000</v>
      </c>
      <c r="G3" s="17">
        <f t="shared" si="0"/>
        <v>1916000</v>
      </c>
      <c r="H3" s="17">
        <f t="shared" si="1"/>
        <v>125955.5911383458</v>
      </c>
      <c r="I3" s="17">
        <f t="shared" si="2"/>
        <v>1790044.4088616541</v>
      </c>
    </row>
    <row r="4" spans="1:9" ht="15.75" customHeight="1" x14ac:dyDescent="0.25">
      <c r="A4" s="5">
        <f t="shared" si="3"/>
        <v>2026</v>
      </c>
      <c r="B4" s="49">
        <v>107228.0664</v>
      </c>
      <c r="C4" s="50">
        <v>294000</v>
      </c>
      <c r="D4" s="50">
        <v>533000</v>
      </c>
      <c r="E4" s="50">
        <v>544000</v>
      </c>
      <c r="F4" s="50">
        <v>551000</v>
      </c>
      <c r="G4" s="17">
        <f t="shared" si="0"/>
        <v>1922000</v>
      </c>
      <c r="H4" s="17">
        <f t="shared" si="1"/>
        <v>124701.00223780642</v>
      </c>
      <c r="I4" s="17">
        <f t="shared" si="2"/>
        <v>1797298.9977621937</v>
      </c>
    </row>
    <row r="5" spans="1:9" ht="15.75" customHeight="1" x14ac:dyDescent="0.25">
      <c r="A5" s="5">
        <f t="shared" si="3"/>
        <v>2027</v>
      </c>
      <c r="B5" s="49">
        <v>106095.4908</v>
      </c>
      <c r="C5" s="50">
        <v>298000</v>
      </c>
      <c r="D5" s="50">
        <v>537000</v>
      </c>
      <c r="E5" s="50">
        <v>538000</v>
      </c>
      <c r="F5" s="50">
        <v>554000</v>
      </c>
      <c r="G5" s="17">
        <f t="shared" si="0"/>
        <v>1927000</v>
      </c>
      <c r="H5" s="17">
        <f t="shared" si="1"/>
        <v>123383.87215077087</v>
      </c>
      <c r="I5" s="17">
        <f t="shared" si="2"/>
        <v>1803616.1278492291</v>
      </c>
    </row>
    <row r="6" spans="1:9" ht="15.75" customHeight="1" x14ac:dyDescent="0.25">
      <c r="A6" s="5">
        <f t="shared" si="3"/>
        <v>2028</v>
      </c>
      <c r="B6" s="49">
        <v>104880.99</v>
      </c>
      <c r="C6" s="50">
        <v>302000</v>
      </c>
      <c r="D6" s="50">
        <v>543000</v>
      </c>
      <c r="E6" s="50">
        <v>532000</v>
      </c>
      <c r="F6" s="50">
        <v>556000</v>
      </c>
      <c r="G6" s="17">
        <f t="shared" si="0"/>
        <v>1933000</v>
      </c>
      <c r="H6" s="17">
        <f t="shared" si="1"/>
        <v>121971.46705886465</v>
      </c>
      <c r="I6" s="17">
        <f t="shared" si="2"/>
        <v>1811028.5329411353</v>
      </c>
    </row>
    <row r="7" spans="1:9" ht="15.75" customHeight="1" x14ac:dyDescent="0.25">
      <c r="A7" s="5">
        <f t="shared" si="3"/>
        <v>2029</v>
      </c>
      <c r="B7" s="49">
        <v>103601.442</v>
      </c>
      <c r="C7" s="50">
        <v>304000</v>
      </c>
      <c r="D7" s="50">
        <v>549000</v>
      </c>
      <c r="E7" s="50">
        <v>526000</v>
      </c>
      <c r="F7" s="50">
        <v>558000</v>
      </c>
      <c r="G7" s="17">
        <f t="shared" si="0"/>
        <v>1937000</v>
      </c>
      <c r="H7" s="17">
        <f t="shared" si="1"/>
        <v>120483.4152514567</v>
      </c>
      <c r="I7" s="17">
        <f t="shared" si="2"/>
        <v>1816516.5847485433</v>
      </c>
    </row>
    <row r="8" spans="1:9" ht="15.75" customHeight="1" x14ac:dyDescent="0.25">
      <c r="A8" s="5">
        <f t="shared" si="3"/>
        <v>2030</v>
      </c>
      <c r="B8" s="49">
        <v>102244.692</v>
      </c>
      <c r="C8" s="50">
        <v>305000</v>
      </c>
      <c r="D8" s="50">
        <v>557000</v>
      </c>
      <c r="E8" s="50">
        <v>523000</v>
      </c>
      <c r="F8" s="50">
        <v>557000</v>
      </c>
      <c r="G8" s="17">
        <f t="shared" si="0"/>
        <v>1942000</v>
      </c>
      <c r="H8" s="17">
        <f t="shared" si="1"/>
        <v>118905.58129001035</v>
      </c>
      <c r="I8" s="17">
        <f t="shared" si="2"/>
        <v>1823094.4187099896</v>
      </c>
    </row>
    <row r="9" spans="1:9" ht="15.75" customHeight="1" x14ac:dyDescent="0.25">
      <c r="A9" s="5">
        <f t="shared" si="3"/>
        <v>2031</v>
      </c>
      <c r="B9" s="49">
        <v>101102.6869714286</v>
      </c>
      <c r="C9" s="50">
        <v>307714.28571428568</v>
      </c>
      <c r="D9" s="50">
        <v>561428.57142857148</v>
      </c>
      <c r="E9" s="50">
        <v>518428.57142857142</v>
      </c>
      <c r="F9" s="50">
        <v>559285.71428571432</v>
      </c>
      <c r="G9" s="17">
        <f t="shared" si="0"/>
        <v>1946857.142857143</v>
      </c>
      <c r="H9" s="17">
        <f t="shared" si="1"/>
        <v>117577.4852382525</v>
      </c>
      <c r="I9" s="17">
        <f t="shared" si="2"/>
        <v>1829279.6576188905</v>
      </c>
    </row>
    <row r="10" spans="1:9" ht="15.75" customHeight="1" x14ac:dyDescent="0.25">
      <c r="A10" s="5">
        <f t="shared" si="3"/>
        <v>2032</v>
      </c>
      <c r="B10" s="49">
        <v>100073.5188244898</v>
      </c>
      <c r="C10" s="50">
        <v>310244.89795918373</v>
      </c>
      <c r="D10" s="50">
        <v>566061.22448979598</v>
      </c>
      <c r="E10" s="50">
        <v>513918.36734693882</v>
      </c>
      <c r="F10" s="50">
        <v>561040.81632653065</v>
      </c>
      <c r="G10" s="17">
        <f t="shared" si="0"/>
        <v>1951265.3061224492</v>
      </c>
      <c r="H10" s="17">
        <f t="shared" si="1"/>
        <v>116380.61296681057</v>
      </c>
      <c r="I10" s="17">
        <f t="shared" si="2"/>
        <v>1834884.6931556386</v>
      </c>
    </row>
    <row r="11" spans="1:9" ht="15.75" customHeight="1" x14ac:dyDescent="0.25">
      <c r="A11" s="5">
        <f t="shared" si="3"/>
        <v>2033</v>
      </c>
      <c r="B11" s="49">
        <v>99051.440599416921</v>
      </c>
      <c r="C11" s="50">
        <v>312565.59766763862</v>
      </c>
      <c r="D11" s="50">
        <v>570784.25655976683</v>
      </c>
      <c r="E11" s="50">
        <v>509620.99125364429</v>
      </c>
      <c r="F11" s="50">
        <v>562475.2186588922</v>
      </c>
      <c r="G11" s="17">
        <f t="shared" si="0"/>
        <v>1955446.0641399419</v>
      </c>
      <c r="H11" s="17">
        <f t="shared" si="1"/>
        <v>115191.98592809688</v>
      </c>
      <c r="I11" s="17">
        <f t="shared" si="2"/>
        <v>1840254.0782118451</v>
      </c>
    </row>
    <row r="12" spans="1:9" ht="15.75" customHeight="1" x14ac:dyDescent="0.25">
      <c r="A12" s="5">
        <f t="shared" si="3"/>
        <v>2034</v>
      </c>
      <c r="B12" s="49">
        <v>98045.147713619343</v>
      </c>
      <c r="C12" s="50">
        <v>314646.39733444399</v>
      </c>
      <c r="D12" s="50">
        <v>575610.57892544777</v>
      </c>
      <c r="E12" s="50">
        <v>505566.84714702202</v>
      </c>
      <c r="F12" s="50">
        <v>563685.96418159106</v>
      </c>
      <c r="G12" s="17">
        <f t="shared" si="0"/>
        <v>1959509.7875885048</v>
      </c>
      <c r="H12" s="17">
        <f t="shared" si="1"/>
        <v>114021.7164677149</v>
      </c>
      <c r="I12" s="17">
        <f t="shared" si="2"/>
        <v>1845488.07112079</v>
      </c>
    </row>
    <row r="13" spans="1:9" ht="15.75" customHeight="1" x14ac:dyDescent="0.25">
      <c r="A13" s="5">
        <f t="shared" si="3"/>
        <v>2035</v>
      </c>
      <c r="B13" s="49">
        <v>97068.598815564968</v>
      </c>
      <c r="C13" s="50">
        <v>316453.02552507888</v>
      </c>
      <c r="D13" s="50">
        <v>580269.23305765458</v>
      </c>
      <c r="E13" s="50">
        <v>501790.68245373952</v>
      </c>
      <c r="F13" s="50">
        <v>564783.9590646755</v>
      </c>
      <c r="G13" s="17">
        <f t="shared" si="0"/>
        <v>1963296.9001011485</v>
      </c>
      <c r="H13" s="17">
        <f t="shared" si="1"/>
        <v>112886.03781183636</v>
      </c>
      <c r="I13" s="17">
        <f t="shared" si="2"/>
        <v>1850410.8622893121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0.59356387257544607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0.5572289633183285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0.85763495615341723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0.83848375092157135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0.85763495615341723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0.83848375092157135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0.39226336416443508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0.3574147156335441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0.82316723850550355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0.80045816269152825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0.82316723850550355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0.80045816269152825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0.90427906053860763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0.89060212584465193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0.89254346995424627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0.87741702186934678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0.89254346995424627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0.87741702186934678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0.88295880149812733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2.0916002091600189E-2</v>
      </c>
    </row>
    <row r="4" spans="1:8" ht="15.75" customHeight="1" x14ac:dyDescent="0.25">
      <c r="B4" s="19" t="s">
        <v>69</v>
      </c>
      <c r="C4" s="101">
        <v>6.5774706577470685E-2</v>
      </c>
    </row>
    <row r="5" spans="1:8" ht="15.75" customHeight="1" x14ac:dyDescent="0.25">
      <c r="B5" s="19" t="s">
        <v>70</v>
      </c>
      <c r="C5" s="101">
        <v>9.6632509663250973E-2</v>
      </c>
    </row>
    <row r="6" spans="1:8" ht="15.75" customHeight="1" x14ac:dyDescent="0.25">
      <c r="B6" s="19" t="s">
        <v>71</v>
      </c>
      <c r="C6" s="101">
        <v>0.25245662524566231</v>
      </c>
    </row>
    <row r="7" spans="1:8" ht="15.75" customHeight="1" x14ac:dyDescent="0.25">
      <c r="B7" s="19" t="s">
        <v>72</v>
      </c>
      <c r="C7" s="101">
        <v>0.39333373933337429</v>
      </c>
    </row>
    <row r="8" spans="1:8" ht="15.75" customHeight="1" x14ac:dyDescent="0.25">
      <c r="B8" s="19" t="s">
        <v>73</v>
      </c>
      <c r="C8" s="101">
        <v>3.4550003455000359E-3</v>
      </c>
    </row>
    <row r="9" spans="1:8" ht="15.75" customHeight="1" x14ac:dyDescent="0.25">
      <c r="B9" s="19" t="s">
        <v>74</v>
      </c>
      <c r="C9" s="101">
        <v>5.8309405830940547E-2</v>
      </c>
    </row>
    <row r="10" spans="1:8" ht="15.75" customHeight="1" x14ac:dyDescent="0.25">
      <c r="B10" s="19" t="s">
        <v>75</v>
      </c>
      <c r="C10" s="101">
        <v>0.1091220109122009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9.2706938129159491E-2</v>
      </c>
      <c r="D14" s="55">
        <v>9.2706938129159491E-2</v>
      </c>
      <c r="E14" s="55">
        <v>9.2706938129159491E-2</v>
      </c>
      <c r="F14" s="55">
        <v>9.2706938129159491E-2</v>
      </c>
    </row>
    <row r="15" spans="1:8" ht="15.75" customHeight="1" x14ac:dyDescent="0.25">
      <c r="B15" s="19" t="s">
        <v>82</v>
      </c>
      <c r="C15" s="101">
        <v>0.1345887809257377</v>
      </c>
      <c r="D15" s="101">
        <v>0.1345887809257377</v>
      </c>
      <c r="E15" s="101">
        <v>0.1345887809257377</v>
      </c>
      <c r="F15" s="101">
        <v>0.1345887809257377</v>
      </c>
    </row>
    <row r="16" spans="1:8" ht="15.75" customHeight="1" x14ac:dyDescent="0.25">
      <c r="B16" s="19" t="s">
        <v>83</v>
      </c>
      <c r="C16" s="101">
        <v>1.8017639370382608E-2</v>
      </c>
      <c r="D16" s="101">
        <v>1.8017639370382608E-2</v>
      </c>
      <c r="E16" s="101">
        <v>1.8017639370382608E-2</v>
      </c>
      <c r="F16" s="101">
        <v>1.8017639370382608E-2</v>
      </c>
    </row>
    <row r="17" spans="1:8" ht="15.75" customHeight="1" x14ac:dyDescent="0.25">
      <c r="B17" s="19" t="s">
        <v>84</v>
      </c>
      <c r="C17" s="101">
        <v>0.2417018345573996</v>
      </c>
      <c r="D17" s="101">
        <v>0.2417018345573996</v>
      </c>
      <c r="E17" s="101">
        <v>0.2417018345573996</v>
      </c>
      <c r="F17" s="101">
        <v>0.2417018345573996</v>
      </c>
    </row>
    <row r="18" spans="1:8" ht="15.75" customHeight="1" x14ac:dyDescent="0.25">
      <c r="B18" s="19" t="s">
        <v>85</v>
      </c>
      <c r="C18" s="101">
        <v>0.33724276611699389</v>
      </c>
      <c r="D18" s="101">
        <v>0.33724276611699389</v>
      </c>
      <c r="E18" s="101">
        <v>0.33724276611699389</v>
      </c>
      <c r="F18" s="101">
        <v>0.33724276611699389</v>
      </c>
    </row>
    <row r="19" spans="1:8" ht="15.75" customHeight="1" x14ac:dyDescent="0.25">
      <c r="B19" s="19" t="s">
        <v>86</v>
      </c>
      <c r="C19" s="101">
        <v>1.3011294343433301E-2</v>
      </c>
      <c r="D19" s="101">
        <v>1.3011294343433301E-2</v>
      </c>
      <c r="E19" s="101">
        <v>1.3011294343433301E-2</v>
      </c>
      <c r="F19" s="101">
        <v>1.3011294343433301E-2</v>
      </c>
    </row>
    <row r="20" spans="1:8" ht="15.75" customHeight="1" x14ac:dyDescent="0.25">
      <c r="B20" s="19" t="s">
        <v>87</v>
      </c>
      <c r="C20" s="101">
        <v>1.8809148277049541E-2</v>
      </c>
      <c r="D20" s="101">
        <v>1.8809148277049541E-2</v>
      </c>
      <c r="E20" s="101">
        <v>1.8809148277049541E-2</v>
      </c>
      <c r="F20" s="101">
        <v>1.8809148277049541E-2</v>
      </c>
    </row>
    <row r="21" spans="1:8" ht="15.75" customHeight="1" x14ac:dyDescent="0.25">
      <c r="B21" s="19" t="s">
        <v>88</v>
      </c>
      <c r="C21" s="101">
        <v>5.8069678944985201E-2</v>
      </c>
      <c r="D21" s="101">
        <v>5.8069678944985201E-2</v>
      </c>
      <c r="E21" s="101">
        <v>5.8069678944985201E-2</v>
      </c>
      <c r="F21" s="101">
        <v>5.8069678944985201E-2</v>
      </c>
    </row>
    <row r="22" spans="1:8" ht="15.75" customHeight="1" x14ac:dyDescent="0.25">
      <c r="B22" s="19" t="s">
        <v>89</v>
      </c>
      <c r="C22" s="101">
        <v>8.585191933485864E-2</v>
      </c>
      <c r="D22" s="101">
        <v>8.585191933485864E-2</v>
      </c>
      <c r="E22" s="101">
        <v>8.585191933485864E-2</v>
      </c>
      <c r="F22" s="101">
        <v>8.585191933485864E-2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0.42176252158510186</v>
      </c>
      <c r="D2" s="52">
        <f>IFERROR(1-_xlfn.NORM.DIST(_xlfn.NORM.INV(SUM(D4:D5), 0, 1) + 1, 0, 1, TRUE), "")</f>
        <v>0.42176252158510186</v>
      </c>
      <c r="E2" s="52">
        <f>IFERROR(1-_xlfn.NORM.DIST(_xlfn.NORM.INV(SUM(E4:E5), 0, 1) + 1, 0, 1, TRUE), "")</f>
        <v>0.46852623488852618</v>
      </c>
      <c r="F2" s="52">
        <f>IFERROR(1-_xlfn.NORM.DIST(_xlfn.NORM.INV(SUM(F4:F5), 0, 1) + 1, 0, 1, TRUE), "")</f>
        <v>0.32537675126277632</v>
      </c>
      <c r="G2" s="52">
        <f>IFERROR(1-_xlfn.NORM.DIST(_xlfn.NORM.INV(SUM(G4:G5), 0, 1) + 1, 0, 1, TRUE), "")</f>
        <v>0.2805763942323688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0.36713837841489816</v>
      </c>
      <c r="D3" s="52">
        <f>IFERROR(_xlfn.NORM.DIST(_xlfn.NORM.INV(SUM(D4:D5), 0, 1) + 1, 0, 1, TRUE) - SUM(D4:D5), "")</f>
        <v>0.36713837841489816</v>
      </c>
      <c r="E3" s="52">
        <f>IFERROR(_xlfn.NORM.DIST(_xlfn.NORM.INV(SUM(E4:E5), 0, 1) + 1, 0, 1, TRUE) - SUM(E4:E5), "")</f>
        <v>0.35295506511147379</v>
      </c>
      <c r="F3" s="52">
        <f>IFERROR(_xlfn.NORM.DIST(_xlfn.NORM.INV(SUM(F4:F5), 0, 1) + 1, 0, 1, TRUE) - SUM(F4:F5), "")</f>
        <v>0.38253154873722367</v>
      </c>
      <c r="G3" s="52">
        <f>IFERROR(_xlfn.NORM.DIST(_xlfn.NORM.INV(SUM(G4:G5), 0, 1) + 1, 0, 1, TRUE) - SUM(G4:G5), "")</f>
        <v>0.3817680057676312</v>
      </c>
    </row>
    <row r="4" spans="1:15" ht="15.75" customHeight="1" x14ac:dyDescent="0.25">
      <c r="B4" s="5" t="s">
        <v>104</v>
      </c>
      <c r="C4" s="45">
        <v>0.1787648</v>
      </c>
      <c r="D4" s="53">
        <v>0.1787648</v>
      </c>
      <c r="E4" s="53">
        <v>0.122308</v>
      </c>
      <c r="F4" s="53">
        <v>0.2067544</v>
      </c>
      <c r="G4" s="53">
        <v>0.21243629999999999</v>
      </c>
    </row>
    <row r="5" spans="1:15" ht="15.75" customHeight="1" x14ac:dyDescent="0.25">
      <c r="B5" s="5" t="s">
        <v>105</v>
      </c>
      <c r="C5" s="45">
        <v>3.2334300000000003E-2</v>
      </c>
      <c r="D5" s="53">
        <v>3.2334300000000003E-2</v>
      </c>
      <c r="E5" s="53">
        <v>5.6210700000000002E-2</v>
      </c>
      <c r="F5" s="53">
        <v>8.5337300000000005E-2</v>
      </c>
      <c r="G5" s="53">
        <v>0.12521930000000001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0.81251844812205365</v>
      </c>
      <c r="D8" s="52">
        <f>IFERROR(1-_xlfn.NORM.DIST(_xlfn.NORM.INV(SUM(D10:D11), 0, 1) + 1, 0, 1, TRUE), "")</f>
        <v>0.81251844812205365</v>
      </c>
      <c r="E8" s="52">
        <f>IFERROR(1-_xlfn.NORM.DIST(_xlfn.NORM.INV(SUM(E10:E11), 0, 1) + 1, 0, 1, TRUE), "")</f>
        <v>0.68966781197978855</v>
      </c>
      <c r="F8" s="52">
        <f>IFERROR(1-_xlfn.NORM.DIST(_xlfn.NORM.INV(SUM(F10:F11), 0, 1) + 1, 0, 1, TRUE), "")</f>
        <v>0.71071162649463626</v>
      </c>
      <c r="G8" s="52">
        <f>IFERROR(1-_xlfn.NORM.DIST(_xlfn.NORM.INV(SUM(G10:G11), 0, 1) + 1, 0, 1, TRUE), "")</f>
        <v>0.85889993172838319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0.15791585187794632</v>
      </c>
      <c r="D9" s="52">
        <f>IFERROR(_xlfn.NORM.DIST(_xlfn.NORM.INV(SUM(D10:D11), 0, 1) + 1, 0, 1, TRUE) - SUM(D10:D11), "")</f>
        <v>0.15791585187794632</v>
      </c>
      <c r="E9" s="52">
        <f>IFERROR(_xlfn.NORM.DIST(_xlfn.NORM.INV(SUM(E10:E11), 0, 1) + 1, 0, 1, TRUE) - SUM(E10:E11), "")</f>
        <v>0.24286308802021145</v>
      </c>
      <c r="F9" s="52">
        <f>IFERROR(_xlfn.NORM.DIST(_xlfn.NORM.INV(SUM(F10:F11), 0, 1) + 1, 0, 1, TRUE) - SUM(F10:F11), "")</f>
        <v>0.22937067350536375</v>
      </c>
      <c r="G9" s="52">
        <f>IFERROR(_xlfn.NORM.DIST(_xlfn.NORM.INV(SUM(G10:G11), 0, 1) + 1, 0, 1, TRUE) - SUM(G10:G11), "")</f>
        <v>0.12212486827161681</v>
      </c>
    </row>
    <row r="10" spans="1:15" ht="15.75" customHeight="1" x14ac:dyDescent="0.25">
      <c r="B10" s="5" t="s">
        <v>109</v>
      </c>
      <c r="C10" s="45">
        <v>2.4425599999999999E-2</v>
      </c>
      <c r="D10" s="53">
        <v>2.4425599999999999E-2</v>
      </c>
      <c r="E10" s="53">
        <v>5.5061499999999999E-2</v>
      </c>
      <c r="F10" s="53">
        <v>4.9736099999999998E-2</v>
      </c>
      <c r="G10" s="53">
        <v>1.7181100000000001E-2</v>
      </c>
    </row>
    <row r="11" spans="1:15" ht="15.75" customHeight="1" x14ac:dyDescent="0.25">
      <c r="B11" s="5" t="s">
        <v>110</v>
      </c>
      <c r="C11" s="45">
        <v>5.1400999999999999E-3</v>
      </c>
      <c r="D11" s="53">
        <v>5.1400999999999999E-3</v>
      </c>
      <c r="E11" s="53">
        <v>1.24076E-2</v>
      </c>
      <c r="F11" s="53">
        <v>1.0181600000000001E-2</v>
      </c>
      <c r="G11" s="53">
        <v>1.7941000000000001E-3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0.72640950000000004</v>
      </c>
      <c r="D2" s="53">
        <v>0.51254100000000002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0.19447390000000001</v>
      </c>
      <c r="D3" s="53">
        <v>0.24950230000000001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5.7415900000000013E-2</v>
      </c>
      <c r="D4" s="53">
        <v>0.17059009999999999</v>
      </c>
      <c r="E4" s="53">
        <v>0.93401460000000003</v>
      </c>
      <c r="F4" s="53">
        <v>0.67999700000000007</v>
      </c>
      <c r="G4" s="53">
        <v>0</v>
      </c>
    </row>
    <row r="5" spans="1:7" x14ac:dyDescent="0.25">
      <c r="B5" s="3" t="s">
        <v>122</v>
      </c>
      <c r="C5" s="52">
        <v>2.17007E-2</v>
      </c>
      <c r="D5" s="52">
        <v>6.7366499999999996E-2</v>
      </c>
      <c r="E5" s="52">
        <f>1-SUM(E2:E4)</f>
        <v>6.5985399999999972E-2</v>
      </c>
      <c r="F5" s="52">
        <f>1-SUM(F2:F4)</f>
        <v>0.32000299999999993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647A2A-DFD6-483F-9463-949E1C6C9CF0}"/>
</file>

<file path=customXml/itemProps2.xml><?xml version="1.0" encoding="utf-8"?>
<ds:datastoreItem xmlns:ds="http://schemas.openxmlformats.org/officeDocument/2006/customXml" ds:itemID="{795B7713-C9DC-442D-AA14-58EEE95C09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2024-03-26T04:24:47Z</dcterms:modified>
</cp:coreProperties>
</file>