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urnetinstitute.sharepoint.com/sites/WG-Modelling-Nutrition/Shared Documents/Applications/WB multi_country/All_databooks/"/>
    </mc:Choice>
  </mc:AlternateContent>
  <xr:revisionPtr revIDLastSave="7" documentId="8_{8AE1A5C7-53B7-42C4-8C9A-93A5717C793D}" xr6:coauthVersionLast="47" xr6:coauthVersionMax="47" xr10:uidLastSave="{3690EB00-120B-48EB-ACB5-8D341E17E1E2}"/>
  <bookViews>
    <workbookView xWindow="-110" yWindow="-110" windowWidth="19420" windowHeight="1042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A39" i="2"/>
  <c r="H38" i="2"/>
  <c r="G38" i="2"/>
  <c r="I38" i="2" s="1"/>
  <c r="A37" i="2"/>
  <c r="A36" i="2"/>
  <c r="A34" i="2"/>
  <c r="A33" i="2"/>
  <c r="A32" i="2"/>
  <c r="A31" i="2"/>
  <c r="A29" i="2"/>
  <c r="A28" i="2"/>
  <c r="A26" i="2"/>
  <c r="A25" i="2"/>
  <c r="A24" i="2"/>
  <c r="A23" i="2"/>
  <c r="A21" i="2"/>
  <c r="A20" i="2"/>
  <c r="A18" i="2"/>
  <c r="A17" i="2"/>
  <c r="A16" i="2"/>
  <c r="A15" i="2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5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
https://www.thelancet.com/action/showPdf?pii=S2214-109X%2818%2930283-3
Value for Caribbean used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
Jameica value used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<sst xmlns="http://schemas.openxmlformats.org/spreadsheetml/2006/main" count="2092" uniqueCount="341">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</sst>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17" sqref="C1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10103.413024902349</v>
      </c>
    </row>
    <row r="8" spans="1:3" ht="15" customHeight="1" x14ac:dyDescent="0.25">
      <c r="B8" s="5" t="s">
        <v>8</v>
      </c>
      <c r="C8" s="44">
        <v>4.7E-2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0.81211067199706999</v>
      </c>
    </row>
    <row r="11" spans="1:3" ht="15" customHeight="1" x14ac:dyDescent="0.25">
      <c r="B11" s="5" t="s">
        <v>11</v>
      </c>
      <c r="C11" s="45">
        <v>0.90300000000000002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0.27600000000000002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0.14169999999999999</v>
      </c>
    </row>
    <row r="24" spans="1:3" ht="15" customHeight="1" x14ac:dyDescent="0.25">
      <c r="B24" s="15" t="s">
        <v>22</v>
      </c>
      <c r="C24" s="45">
        <v>0.49370000000000003</v>
      </c>
    </row>
    <row r="25" spans="1:3" ht="15" customHeight="1" x14ac:dyDescent="0.25">
      <c r="B25" s="15" t="s">
        <v>23</v>
      </c>
      <c r="C25" s="45">
        <v>0.31890000000000002</v>
      </c>
    </row>
    <row r="26" spans="1:3" ht="15" customHeight="1" x14ac:dyDescent="0.25">
      <c r="B26" s="15" t="s">
        <v>24</v>
      </c>
      <c r="C26" s="45">
        <v>4.5699999999999998E-2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0.38027698235904311</v>
      </c>
    </row>
    <row r="30" spans="1:3" ht="14.25" customHeight="1" x14ac:dyDescent="0.25">
      <c r="B30" s="25" t="s">
        <v>27</v>
      </c>
      <c r="C30" s="99">
        <v>5.4660418264349912E-2</v>
      </c>
    </row>
    <row r="31" spans="1:3" ht="14.25" customHeight="1" x14ac:dyDescent="0.25">
      <c r="B31" s="25" t="s">
        <v>28</v>
      </c>
      <c r="C31" s="99">
        <v>6.1967733026657798E-2</v>
      </c>
    </row>
    <row r="32" spans="1:3" ht="14.25" customHeight="1" x14ac:dyDescent="0.25">
      <c r="B32" s="25" t="s">
        <v>29</v>
      </c>
      <c r="C32" s="99">
        <v>0.50309486634994893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13.01304</v>
      </c>
    </row>
    <row r="38" spans="1:5" ht="15" customHeight="1" x14ac:dyDescent="0.25">
      <c r="B38" s="11" t="s">
        <v>34</v>
      </c>
      <c r="C38" s="43">
        <v>22.43721</v>
      </c>
      <c r="D38" s="12"/>
      <c r="E38" s="13"/>
    </row>
    <row r="39" spans="1:5" ht="15" customHeight="1" x14ac:dyDescent="0.25">
      <c r="B39" s="11" t="s">
        <v>35</v>
      </c>
      <c r="C39" s="43">
        <v>24.820640000000001</v>
      </c>
      <c r="D39" s="12"/>
      <c r="E39" s="12"/>
    </row>
    <row r="40" spans="1:5" ht="15" customHeight="1" x14ac:dyDescent="0.25">
      <c r="B40" s="11" t="s">
        <v>36</v>
      </c>
      <c r="C40" s="100">
        <v>0.73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11.22475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</v>
      </c>
      <c r="D46" s="12"/>
    </row>
    <row r="47" spans="1:5" ht="15.75" customHeight="1" x14ac:dyDescent="0.25">
      <c r="B47" s="11" t="s">
        <v>42</v>
      </c>
      <c r="C47" s="45">
        <v>0</v>
      </c>
      <c r="D47" s="12"/>
      <c r="E47" s="13"/>
    </row>
    <row r="48" spans="1:5" ht="15" customHeight="1" x14ac:dyDescent="0.25">
      <c r="B48" s="11" t="s">
        <v>43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1.9</v>
      </c>
      <c r="D51" s="12"/>
    </row>
    <row r="52" spans="1:4" ht="15" customHeight="1" x14ac:dyDescent="0.25">
      <c r="B52" s="11" t="s">
        <v>46</v>
      </c>
      <c r="C52" s="100">
        <v>1.9</v>
      </c>
    </row>
    <row r="53" spans="1:4" ht="15.75" customHeight="1" x14ac:dyDescent="0.25">
      <c r="B53" s="11" t="s">
        <v>47</v>
      </c>
      <c r="C53" s="100">
        <v>1.9</v>
      </c>
    </row>
    <row r="54" spans="1:4" ht="15.75" customHeight="1" x14ac:dyDescent="0.25">
      <c r="B54" s="11" t="s">
        <v>48</v>
      </c>
      <c r="C54" s="100">
        <v>1.9</v>
      </c>
    </row>
    <row r="55" spans="1:4" ht="15.75" customHeight="1" x14ac:dyDescent="0.25">
      <c r="B55" s="11" t="s">
        <v>49</v>
      </c>
      <c r="C55" s="100">
        <v>1.9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0.02</v>
      </c>
    </row>
    <row r="59" spans="1:4" ht="15.75" customHeight="1" x14ac:dyDescent="0.25">
      <c r="B59" s="11" t="s">
        <v>52</v>
      </c>
      <c r="C59" s="45">
        <v>0.54077500000000001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0.1691900080281</v>
      </c>
      <c r="C2" s="98">
        <v>0.95</v>
      </c>
      <c r="D2" s="56">
        <v>91.330267740197584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40.626528785920193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936.48215246114307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2.791024751973453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13.758828229716091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13.758828229716091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13.758828229716091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13.758828229716091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13.758828229716091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13.758828229716091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0.2395468390462</v>
      </c>
      <c r="C16" s="98">
        <v>0.95</v>
      </c>
      <c r="D16" s="56">
        <v>1.465594029611444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21.432133639931681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21.432133639931681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0.26580399999999998</v>
      </c>
      <c r="C21" s="98">
        <v>0.95</v>
      </c>
      <c r="D21" s="56">
        <v>27.58396231596782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24.134826347321969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0.15005470000000001</v>
      </c>
      <c r="C23" s="98">
        <v>0.95</v>
      </c>
      <c r="D23" s="56">
        <v>4.7459931534262978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0.74832009999999993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0.21692763839160001</v>
      </c>
      <c r="C27" s="98">
        <v>0.95</v>
      </c>
      <c r="D27" s="56">
        <v>19.155143804923071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189.65223389589579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0.76529144671086591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3.2236445106369032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0.83357990000000004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3.73761277259677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1.9</v>
      </c>
      <c r="C2" s="21">
        <f>'Baseline year population inputs'!C52</f>
        <v>1.9</v>
      </c>
      <c r="D2" s="21">
        <f>'Baseline year population inputs'!C53</f>
        <v>1.9</v>
      </c>
      <c r="E2" s="21">
        <f>'Baseline year population inputs'!C54</f>
        <v>1.9</v>
      </c>
      <c r="F2" s="21">
        <f>'Baseline year population inputs'!C55</f>
        <v>1.9</v>
      </c>
    </row>
    <row r="3" spans="1:6" ht="15.75" customHeight="1" x14ac:dyDescent="0.25">
      <c r="A3" s="3" t="s">
        <v>204</v>
      </c>
      <c r="B3" s="21">
        <f>frac_mam_1month * 2.6</f>
        <v>0</v>
      </c>
      <c r="C3" s="21">
        <f>frac_mam_1_5months * 2.6</f>
        <v>0</v>
      </c>
      <c r="D3" s="21">
        <f>frac_mam_6_11months * 2.6</f>
        <v>0.16789863999999999</v>
      </c>
      <c r="E3" s="21">
        <f>frac_mam_12_23months * 2.6</f>
        <v>7.1912359999999995E-2</v>
      </c>
      <c r="F3" s="21">
        <f>frac_mam_24_59months * 2.6</f>
        <v>5.4867540000000006E-2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E12" sqref="E12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4.7E-2</v>
      </c>
      <c r="E2" s="60">
        <f>food_insecure</f>
        <v>4.7E-2</v>
      </c>
      <c r="F2" s="60">
        <f>food_insecure</f>
        <v>4.7E-2</v>
      </c>
      <c r="G2" s="60">
        <f>food_insecure</f>
        <v>4.7E-2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4.7E-2</v>
      </c>
      <c r="F5" s="60">
        <f>food_insecure</f>
        <v>4.7E-2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3.7999999999999999E-2</v>
      </c>
      <c r="D7" s="60">
        <f>diarrhoea_1_5mo*frac_diarrhea_severe</f>
        <v>3.7999999999999999E-2</v>
      </c>
      <c r="E7" s="60">
        <f>diarrhoea_6_11mo*frac_diarrhea_severe</f>
        <v>3.7999999999999999E-2</v>
      </c>
      <c r="F7" s="60">
        <f>diarrhoea_12_23mo*frac_diarrhea_severe</f>
        <v>3.7999999999999999E-2</v>
      </c>
      <c r="G7" s="60">
        <f>diarrhoea_24_59mo*frac_diarrhea_severe</f>
        <v>3.7999999999999999E-2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4.7E-2</v>
      </c>
      <c r="F8" s="60">
        <f>food_insecure</f>
        <v>4.7E-2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4.7E-2</v>
      </c>
      <c r="F9" s="60">
        <f>food_insecure</f>
        <v>4.7E-2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3.7999999999999999E-2</v>
      </c>
      <c r="D12" s="60">
        <f>diarrhoea_1_5mo*frac_diarrhea_severe</f>
        <v>3.7999999999999999E-2</v>
      </c>
      <c r="E12" s="60">
        <f>diarrhoea_6_11mo*frac_diarrhea_severe</f>
        <v>3.7999999999999999E-2</v>
      </c>
      <c r="F12" s="60">
        <f>diarrhoea_12_23mo*frac_diarrhea_severe</f>
        <v>3.7999999999999999E-2</v>
      </c>
      <c r="G12" s="60">
        <f>diarrhoea_24_59mo*frac_diarrhea_severe</f>
        <v>3.7999999999999999E-2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4.7E-2</v>
      </c>
      <c r="I15" s="60">
        <f>food_insecure</f>
        <v>4.7E-2</v>
      </c>
      <c r="J15" s="60">
        <f>food_insecure</f>
        <v>4.7E-2</v>
      </c>
      <c r="K15" s="60">
        <f>food_insecure</f>
        <v>4.7E-2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0.90300000000000002</v>
      </c>
      <c r="I18" s="60">
        <f>frac_PW_health_facility</f>
        <v>0.90300000000000002</v>
      </c>
      <c r="J18" s="60">
        <f>frac_PW_health_facility</f>
        <v>0.90300000000000002</v>
      </c>
      <c r="K18" s="60">
        <f>frac_PW_health_facility</f>
        <v>0.90300000000000002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0.27600000000000002</v>
      </c>
      <c r="M24" s="60">
        <f>famplan_unmet_need</f>
        <v>0.27600000000000002</v>
      </c>
      <c r="N24" s="60">
        <f>famplan_unmet_need</f>
        <v>0.27600000000000002</v>
      </c>
      <c r="O24" s="60">
        <f>famplan_unmet_need</f>
        <v>0.27600000000000002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9.3920238388824628E-2</v>
      </c>
      <c r="M25" s="60">
        <f>(1-food_insecure)*(0.49)+food_insecure*(0.7)</f>
        <v>0.49986999999999998</v>
      </c>
      <c r="N25" s="60">
        <f>(1-food_insecure)*(0.49)+food_insecure*(0.7)</f>
        <v>0.49986999999999998</v>
      </c>
      <c r="O25" s="60">
        <f>(1-food_insecure)*(0.49)+food_insecure*(0.7)</f>
        <v>0.49986999999999998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4.0251530738067691E-2</v>
      </c>
      <c r="M26" s="60">
        <f>(1-food_insecure)*(0.21)+food_insecure*(0.3)</f>
        <v>0.21422999999999998</v>
      </c>
      <c r="N26" s="60">
        <f>(1-food_insecure)*(0.21)+food_insecure*(0.3)</f>
        <v>0.21422999999999998</v>
      </c>
      <c r="O26" s="60">
        <f>(1-food_insecure)*(0.21)+food_insecure*(0.3)</f>
        <v>0.21422999999999998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5.3717558876037685E-2</v>
      </c>
      <c r="M27" s="60">
        <f>(1-food_insecure)*(0.3)</f>
        <v>0.28589999999999999</v>
      </c>
      <c r="N27" s="60">
        <f>(1-food_insecure)*(0.3)</f>
        <v>0.28589999999999999</v>
      </c>
      <c r="O27" s="60">
        <f>(1-food_insecure)*(0.3)</f>
        <v>0.28589999999999999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0.81211067199706999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2009.4272000000001</v>
      </c>
      <c r="C2" s="49">
        <v>5700</v>
      </c>
      <c r="D2" s="49">
        <v>14400</v>
      </c>
      <c r="E2" s="49">
        <v>8200</v>
      </c>
      <c r="F2" s="49">
        <v>7400</v>
      </c>
      <c r="G2" s="17">
        <f t="shared" ref="G2:G13" si="0">C2+D2+E2+F2</f>
        <v>35700</v>
      </c>
      <c r="H2" s="17">
        <f t="shared" ref="H2:H13" si="1">(B2 + stillbirth*B2/(1000-stillbirth))/(1-abortion)</f>
        <v>2309.362011235617</v>
      </c>
      <c r="I2" s="17">
        <f t="shared" ref="I2:I13" si="2">G2-H2</f>
        <v>33390.637988764385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1980.576</v>
      </c>
      <c r="C3" s="50">
        <v>5600</v>
      </c>
      <c r="D3" s="50">
        <v>14100</v>
      </c>
      <c r="E3" s="50">
        <v>8200</v>
      </c>
      <c r="F3" s="50">
        <v>7500</v>
      </c>
      <c r="G3" s="17">
        <f t="shared" si="0"/>
        <v>35400</v>
      </c>
      <c r="H3" s="17">
        <f t="shared" si="1"/>
        <v>2276.2043704618877</v>
      </c>
      <c r="I3" s="17">
        <f t="shared" si="2"/>
        <v>33123.795629538115</v>
      </c>
    </row>
    <row r="4" spans="1:9" ht="15.75" customHeight="1" x14ac:dyDescent="0.25">
      <c r="A4" s="5">
        <f t="shared" si="3"/>
        <v>2026</v>
      </c>
      <c r="B4" s="49">
        <v>1961.8510000000001</v>
      </c>
      <c r="C4" s="50">
        <v>5500</v>
      </c>
      <c r="D4" s="50">
        <v>13600</v>
      </c>
      <c r="E4" s="50">
        <v>8200</v>
      </c>
      <c r="F4" s="50">
        <v>7500</v>
      </c>
      <c r="G4" s="17">
        <f t="shared" si="0"/>
        <v>34800</v>
      </c>
      <c r="H4" s="17">
        <f t="shared" si="1"/>
        <v>2254.6844051402345</v>
      </c>
      <c r="I4" s="17">
        <f t="shared" si="2"/>
        <v>32545.315594859767</v>
      </c>
    </row>
    <row r="5" spans="1:9" ht="15.75" customHeight="1" x14ac:dyDescent="0.25">
      <c r="A5" s="5">
        <f t="shared" si="3"/>
        <v>2027</v>
      </c>
      <c r="B5" s="49">
        <v>1932.3620000000001</v>
      </c>
      <c r="C5" s="50">
        <v>5400</v>
      </c>
      <c r="D5" s="50">
        <v>13100</v>
      </c>
      <c r="E5" s="50">
        <v>8200</v>
      </c>
      <c r="F5" s="50">
        <v>7600</v>
      </c>
      <c r="G5" s="17">
        <f t="shared" si="0"/>
        <v>34300</v>
      </c>
      <c r="H5" s="17">
        <f t="shared" si="1"/>
        <v>2220.7937638921576</v>
      </c>
      <c r="I5" s="17">
        <f t="shared" si="2"/>
        <v>32079.206236107842</v>
      </c>
    </row>
    <row r="6" spans="1:9" ht="15.75" customHeight="1" x14ac:dyDescent="0.25">
      <c r="A6" s="5">
        <f t="shared" si="3"/>
        <v>2028</v>
      </c>
      <c r="B6" s="49">
        <v>1913.1587999999999</v>
      </c>
      <c r="C6" s="50">
        <v>5400</v>
      </c>
      <c r="D6" s="50">
        <v>12500</v>
      </c>
      <c r="E6" s="50">
        <v>8300</v>
      </c>
      <c r="F6" s="50">
        <v>7600</v>
      </c>
      <c r="G6" s="17">
        <f t="shared" si="0"/>
        <v>33800</v>
      </c>
      <c r="H6" s="17">
        <f t="shared" si="1"/>
        <v>2198.7242206043193</v>
      </c>
      <c r="I6" s="17">
        <f t="shared" si="2"/>
        <v>31601.275779395681</v>
      </c>
    </row>
    <row r="7" spans="1:9" ht="15.75" customHeight="1" x14ac:dyDescent="0.25">
      <c r="A7" s="5">
        <f t="shared" si="3"/>
        <v>2029</v>
      </c>
      <c r="B7" s="49">
        <v>1883.5103999999999</v>
      </c>
      <c r="C7" s="50">
        <v>5400</v>
      </c>
      <c r="D7" s="50">
        <v>12100</v>
      </c>
      <c r="E7" s="50">
        <v>8300</v>
      </c>
      <c r="F7" s="50">
        <v>7700</v>
      </c>
      <c r="G7" s="17">
        <f t="shared" si="0"/>
        <v>33500</v>
      </c>
      <c r="H7" s="17">
        <f t="shared" si="1"/>
        <v>2164.6503867008473</v>
      </c>
      <c r="I7" s="17">
        <f t="shared" si="2"/>
        <v>31335.349613299153</v>
      </c>
    </row>
    <row r="8" spans="1:9" ht="15.75" customHeight="1" x14ac:dyDescent="0.25">
      <c r="A8" s="5">
        <f t="shared" si="3"/>
        <v>2030</v>
      </c>
      <c r="B8" s="49">
        <v>1853.8620000000001</v>
      </c>
      <c r="C8" s="50">
        <v>5400</v>
      </c>
      <c r="D8" s="50">
        <v>11700</v>
      </c>
      <c r="E8" s="50">
        <v>8200</v>
      </c>
      <c r="F8" s="50">
        <v>7700</v>
      </c>
      <c r="G8" s="17">
        <f t="shared" si="0"/>
        <v>33000</v>
      </c>
      <c r="H8" s="17">
        <f t="shared" si="1"/>
        <v>2130.5765527973763</v>
      </c>
      <c r="I8" s="17">
        <f t="shared" si="2"/>
        <v>30869.423447202622</v>
      </c>
    </row>
    <row r="9" spans="1:9" ht="15.75" customHeight="1" x14ac:dyDescent="0.25">
      <c r="A9" s="5">
        <f t="shared" si="3"/>
        <v>2031</v>
      </c>
      <c r="B9" s="49">
        <v>1831.6384</v>
      </c>
      <c r="C9" s="50">
        <v>5357.1428571428569</v>
      </c>
      <c r="D9" s="50">
        <v>11314.28571428571</v>
      </c>
      <c r="E9" s="50">
        <v>8200</v>
      </c>
      <c r="F9" s="50">
        <v>7742.8571428571431</v>
      </c>
      <c r="G9" s="17">
        <f t="shared" si="0"/>
        <v>32614.28571428571</v>
      </c>
      <c r="H9" s="17">
        <f t="shared" si="1"/>
        <v>2105.0357730204846</v>
      </c>
      <c r="I9" s="17">
        <f t="shared" si="2"/>
        <v>30509.249941265225</v>
      </c>
    </row>
    <row r="10" spans="1:9" ht="15.75" customHeight="1" x14ac:dyDescent="0.25">
      <c r="A10" s="5">
        <f t="shared" si="3"/>
        <v>2032</v>
      </c>
      <c r="B10" s="49">
        <v>1810.3616</v>
      </c>
      <c r="C10" s="50">
        <v>5322.4489795918362</v>
      </c>
      <c r="D10" s="50">
        <v>10916.326530612239</v>
      </c>
      <c r="E10" s="50">
        <v>8200</v>
      </c>
      <c r="F10" s="50">
        <v>7777.5510204081638</v>
      </c>
      <c r="G10" s="17">
        <f t="shared" si="0"/>
        <v>32216.326530612241</v>
      </c>
      <c r="H10" s="17">
        <f t="shared" si="1"/>
        <v>2080.5831162431409</v>
      </c>
      <c r="I10" s="17">
        <f t="shared" si="2"/>
        <v>30135.743414369099</v>
      </c>
    </row>
    <row r="11" spans="1:9" ht="15.75" customHeight="1" x14ac:dyDescent="0.25">
      <c r="A11" s="5">
        <f t="shared" si="3"/>
        <v>2033</v>
      </c>
      <c r="B11" s="49">
        <v>1788.720257142857</v>
      </c>
      <c r="C11" s="50">
        <v>5297.0845481049564</v>
      </c>
      <c r="D11" s="50">
        <v>10532.94460641399</v>
      </c>
      <c r="E11" s="50">
        <v>8200</v>
      </c>
      <c r="F11" s="50">
        <v>7817.2011661807583</v>
      </c>
      <c r="G11" s="17">
        <f t="shared" si="0"/>
        <v>31847.230320699706</v>
      </c>
      <c r="H11" s="17">
        <f t="shared" si="1"/>
        <v>2055.7115035435563</v>
      </c>
      <c r="I11" s="17">
        <f t="shared" si="2"/>
        <v>29791.518817156149</v>
      </c>
    </row>
    <row r="12" spans="1:9" ht="15.75" customHeight="1" x14ac:dyDescent="0.25">
      <c r="A12" s="5">
        <f t="shared" si="3"/>
        <v>2034</v>
      </c>
      <c r="B12" s="49">
        <v>1768.200008163265</v>
      </c>
      <c r="C12" s="50">
        <v>5282.382340691378</v>
      </c>
      <c r="D12" s="50">
        <v>10166.22240733028</v>
      </c>
      <c r="E12" s="50">
        <v>8200</v>
      </c>
      <c r="F12" s="50">
        <v>7848.2299042065806</v>
      </c>
      <c r="G12" s="17">
        <f t="shared" si="0"/>
        <v>31496.834652228237</v>
      </c>
      <c r="H12" s="17">
        <f t="shared" si="1"/>
        <v>2032.1283234937559</v>
      </c>
      <c r="I12" s="17">
        <f t="shared" si="2"/>
        <v>29464.706328734483</v>
      </c>
    </row>
    <row r="13" spans="1:9" ht="15.75" customHeight="1" x14ac:dyDescent="0.25">
      <c r="A13" s="5">
        <f t="shared" si="3"/>
        <v>2035</v>
      </c>
      <c r="B13" s="49">
        <v>1747.491609329446</v>
      </c>
      <c r="C13" s="50">
        <v>5265.5798179330031</v>
      </c>
      <c r="D13" s="50">
        <v>9832.8256083774613</v>
      </c>
      <c r="E13" s="50">
        <v>8185.7142857142853</v>
      </c>
      <c r="F13" s="50">
        <v>7883.6913190932346</v>
      </c>
      <c r="G13" s="17">
        <f t="shared" si="0"/>
        <v>31167.811031117984</v>
      </c>
      <c r="H13" s="17">
        <f t="shared" si="1"/>
        <v>2008.3289096208184</v>
      </c>
      <c r="I13" s="17">
        <f t="shared" si="2"/>
        <v>29159.482121497167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 t="e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#DIV/0!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0.62638379968273505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0.87366945192679235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 t="e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#DIV/0!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0.87366945192679235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 t="e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#DIV/0!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0.42560833421300731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 t="e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#DIV/0!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0.84237030421727366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 t="e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#DIV/0!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0.84237030421727366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 t="e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#DIV/0!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0.9155771942275519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 t="e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#DIV/0!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0.90508138244752079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 t="e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#DIV/0!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0.90508138244752079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0.89992995096567618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4.3137200000000028E-2</v>
      </c>
    </row>
    <row r="5" spans="1:8" ht="15.75" customHeight="1" x14ac:dyDescent="0.25">
      <c r="B5" s="19" t="s">
        <v>70</v>
      </c>
      <c r="C5" s="101">
        <v>3.935220000000008E-2</v>
      </c>
    </row>
    <row r="6" spans="1:8" ht="15.75" customHeight="1" x14ac:dyDescent="0.25">
      <c r="B6" s="19" t="s">
        <v>71</v>
      </c>
      <c r="C6" s="101">
        <v>0.10518480000000011</v>
      </c>
    </row>
    <row r="7" spans="1:8" ht="15.75" customHeight="1" x14ac:dyDescent="0.25">
      <c r="B7" s="19" t="s">
        <v>72</v>
      </c>
      <c r="C7" s="101">
        <v>0.45285349999999969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0.17140770000000019</v>
      </c>
    </row>
    <row r="10" spans="1:8" ht="15.75" customHeight="1" x14ac:dyDescent="0.25">
      <c r="B10" s="19" t="s">
        <v>75</v>
      </c>
      <c r="C10" s="101">
        <v>0.18806460000000019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5">
      <c r="B15" s="19" t="s">
        <v>82</v>
      </c>
      <c r="C15" s="101">
        <v>0.51381300585893785</v>
      </c>
      <c r="D15" s="101">
        <v>0.51381300585893785</v>
      </c>
      <c r="E15" s="101">
        <v>0.51381300585893785</v>
      </c>
      <c r="F15" s="101">
        <v>0.51381300585893785</v>
      </c>
    </row>
    <row r="16" spans="1:8" ht="15.75" customHeight="1" x14ac:dyDescent="0.25">
      <c r="B16" s="19" t="s">
        <v>83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0.28053606855628938</v>
      </c>
      <c r="D21" s="101">
        <v>0.28053606855628938</v>
      </c>
      <c r="E21" s="101">
        <v>0.28053606855628938</v>
      </c>
      <c r="F21" s="101">
        <v>0.28053606855628938</v>
      </c>
    </row>
    <row r="22" spans="1:8" ht="15.75" customHeight="1" x14ac:dyDescent="0.25">
      <c r="B22" s="19" t="s">
        <v>89</v>
      </c>
      <c r="C22" s="101">
        <v>0.2056509255847726</v>
      </c>
      <c r="D22" s="101">
        <v>0.2056509255847726</v>
      </c>
      <c r="E22" s="101">
        <v>0.2056509255847726</v>
      </c>
      <c r="F22" s="101">
        <v>0.2056509255847726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4.5480066999999999E-2</v>
      </c>
    </row>
    <row r="27" spans="1:8" ht="15.75" customHeight="1" x14ac:dyDescent="0.25">
      <c r="B27" s="19" t="s">
        <v>92</v>
      </c>
      <c r="C27" s="101">
        <v>0.14298022799999999</v>
      </c>
    </row>
    <row r="28" spans="1:8" ht="15.75" customHeight="1" x14ac:dyDescent="0.25">
      <c r="B28" s="19" t="s">
        <v>93</v>
      </c>
      <c r="C28" s="101">
        <v>9.6627131000000019E-2</v>
      </c>
    </row>
    <row r="29" spans="1:8" ht="15.75" customHeight="1" x14ac:dyDescent="0.25">
      <c r="B29" s="19" t="s">
        <v>94</v>
      </c>
      <c r="C29" s="101">
        <v>0.16091661700000001</v>
      </c>
    </row>
    <row r="30" spans="1:8" ht="15.75" customHeight="1" x14ac:dyDescent="0.25">
      <c r="B30" s="19" t="s">
        <v>95</v>
      </c>
      <c r="C30" s="101">
        <v>3.5424285E-2</v>
      </c>
    </row>
    <row r="31" spans="1:8" ht="15.75" customHeight="1" x14ac:dyDescent="0.25">
      <c r="B31" s="19" t="s">
        <v>96</v>
      </c>
      <c r="C31" s="101">
        <v>0.141582982</v>
      </c>
    </row>
    <row r="32" spans="1:8" ht="15.75" customHeight="1" x14ac:dyDescent="0.25">
      <c r="B32" s="19" t="s">
        <v>97</v>
      </c>
      <c r="C32" s="101">
        <v>7.2277499999999981E-2</v>
      </c>
    </row>
    <row r="33" spans="2:3" ht="15.75" customHeight="1" x14ac:dyDescent="0.25">
      <c r="B33" s="19" t="s">
        <v>98</v>
      </c>
      <c r="C33" s="101">
        <v>0.14607978499999999</v>
      </c>
    </row>
    <row r="34" spans="2:3" ht="15.75" customHeight="1" x14ac:dyDescent="0.25">
      <c r="B34" s="19" t="s">
        <v>99</v>
      </c>
      <c r="C34" s="101">
        <v>0.158631406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 t="str">
        <f>IFERROR(1-_xlfn.NORM.DIST(_xlfn.NORM.INV(SUM(C4:C5), 0, 1) + 1, 0, 1, TRUE), "")</f>
        <v/>
      </c>
      <c r="D2" s="52" t="str">
        <f>IFERROR(1-_xlfn.NORM.DIST(_xlfn.NORM.INV(SUM(D4:D5), 0, 1) + 1, 0, 1, TRUE), "")</f>
        <v/>
      </c>
      <c r="E2" s="52" t="str">
        <f>IFERROR(1-_xlfn.NORM.DIST(_xlfn.NORM.INV(SUM(E4:E5), 0, 1) + 1, 0, 1, TRUE), "")</f>
        <v/>
      </c>
      <c r="F2" s="52">
        <f>IFERROR(1-_xlfn.NORM.DIST(_xlfn.NORM.INV(SUM(F4:F5), 0, 1) + 1, 0, 1, TRUE), "")</f>
        <v>0.71936420678410484</v>
      </c>
      <c r="G2" s="52">
        <f>IFERROR(1-_xlfn.NORM.DIST(_xlfn.NORM.INV(SUM(G4:G5), 0, 1) + 1, 0, 1, TRUE), "")</f>
        <v>0.86650437866764884</v>
      </c>
    </row>
    <row r="3" spans="1:15" ht="15.75" customHeight="1" x14ac:dyDescent="0.25">
      <c r="B3" s="5" t="s">
        <v>103</v>
      </c>
      <c r="C3" s="52" t="str">
        <f>IFERROR(_xlfn.NORM.DIST(_xlfn.NORM.INV(SUM(C4:C5), 0, 1) + 1, 0, 1, TRUE) - SUM(C4:C5), "")</f>
        <v/>
      </c>
      <c r="D3" s="52" t="str">
        <f>IFERROR(_xlfn.NORM.DIST(_xlfn.NORM.INV(SUM(D4:D5), 0, 1) + 1, 0, 1, TRUE) - SUM(D4:D5), "")</f>
        <v/>
      </c>
      <c r="E3" s="52" t="str">
        <f>IFERROR(_xlfn.NORM.DIST(_xlfn.NORM.INV(SUM(E4:E5), 0, 1) + 1, 0, 1, TRUE) - SUM(E4:E5), "")</f>
        <v/>
      </c>
      <c r="F3" s="52">
        <f>IFERROR(_xlfn.NORM.DIST(_xlfn.NORM.INV(SUM(F4:F5), 0, 1) + 1, 0, 1, TRUE) - SUM(F4:F5), "")</f>
        <v>0.2236914932158951</v>
      </c>
      <c r="G3" s="52">
        <f>IFERROR(_xlfn.NORM.DIST(_xlfn.NORM.INV(SUM(G4:G5), 0, 1) + 1, 0, 1, TRUE) - SUM(G4:G5), "")</f>
        <v>0.11606722133235119</v>
      </c>
    </row>
    <row r="4" spans="1:15" ht="15.75" customHeight="1" x14ac:dyDescent="0.25">
      <c r="B4" s="5" t="s">
        <v>104</v>
      </c>
      <c r="C4" s="45">
        <v>0</v>
      </c>
      <c r="D4" s="53">
        <v>0</v>
      </c>
      <c r="E4" s="53">
        <v>0</v>
      </c>
      <c r="F4" s="53">
        <v>5.6944300000000003E-2</v>
      </c>
      <c r="G4" s="53">
        <v>1.74284E-2</v>
      </c>
    </row>
    <row r="5" spans="1:15" ht="15.75" customHeight="1" x14ac:dyDescent="0.25">
      <c r="B5" s="5" t="s">
        <v>105</v>
      </c>
      <c r="C5" s="45">
        <v>0</v>
      </c>
      <c r="D5" s="53">
        <v>0</v>
      </c>
      <c r="E5" s="53">
        <v>0</v>
      </c>
      <c r="F5" s="53">
        <v>0</v>
      </c>
      <c r="G5" s="53">
        <v>0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 t="str">
        <f>IFERROR(1-_xlfn.NORM.DIST(_xlfn.NORM.INV(SUM(C10:C11), 0, 1) + 1, 0, 1, TRUE), "")</f>
        <v/>
      </c>
      <c r="D8" s="52" t="str">
        <f>IFERROR(1-_xlfn.NORM.DIST(_xlfn.NORM.INV(SUM(D10:D11), 0, 1) + 1, 0, 1, TRUE), "")</f>
        <v/>
      </c>
      <c r="E8" s="52">
        <f>IFERROR(1-_xlfn.NORM.DIST(_xlfn.NORM.INV(SUM(E10:E11), 0, 1) + 1, 0, 1, TRUE), "")</f>
        <v>0.69757939438577599</v>
      </c>
      <c r="F8" s="52">
        <f>IFERROR(1-_xlfn.NORM.DIST(_xlfn.NORM.INV(SUM(F10:F11), 0, 1) + 1, 0, 1, TRUE), "")</f>
        <v>0.82026525072974543</v>
      </c>
      <c r="G8" s="52">
        <f>IFERROR(1-_xlfn.NORM.DIST(_xlfn.NORM.INV(SUM(G10:G11), 0, 1) + 1, 0, 1, TRUE), "")</f>
        <v>0.84884332602249346</v>
      </c>
    </row>
    <row r="9" spans="1:15" ht="15.75" customHeight="1" x14ac:dyDescent="0.25">
      <c r="B9" s="5" t="s">
        <v>108</v>
      </c>
      <c r="C9" s="52" t="str">
        <f>IFERROR(_xlfn.NORM.DIST(_xlfn.NORM.INV(SUM(C10:C11), 0, 1) + 1, 0, 1, TRUE) - SUM(C10:C11), "")</f>
        <v/>
      </c>
      <c r="D9" s="52" t="str">
        <f>IFERROR(_xlfn.NORM.DIST(_xlfn.NORM.INV(SUM(D10:D11), 0, 1) + 1, 0, 1, TRUE) - SUM(D10:D11), "")</f>
        <v/>
      </c>
      <c r="E9" s="52">
        <f>IFERROR(_xlfn.NORM.DIST(_xlfn.NORM.INV(SUM(E10:E11), 0, 1) + 1, 0, 1, TRUE) - SUM(E10:E11), "")</f>
        <v>0.23784420561422398</v>
      </c>
      <c r="F9" s="52">
        <f>IFERROR(_xlfn.NORM.DIST(_xlfn.NORM.INV(SUM(F10:F11), 0, 1) + 1, 0, 1, TRUE) - SUM(F10:F11), "")</f>
        <v>0.15207614927025453</v>
      </c>
      <c r="G9" s="52">
        <f>IFERROR(_xlfn.NORM.DIST(_xlfn.NORM.INV(SUM(G10:G11), 0, 1) + 1, 0, 1, TRUE) - SUM(G10:G11), "")</f>
        <v>0.13005377397750653</v>
      </c>
    </row>
    <row r="10" spans="1:15" ht="15.75" customHeight="1" x14ac:dyDescent="0.25">
      <c r="B10" s="5" t="s">
        <v>109</v>
      </c>
      <c r="C10" s="45">
        <v>0</v>
      </c>
      <c r="D10" s="53">
        <v>0</v>
      </c>
      <c r="E10" s="53">
        <v>6.4576399999999992E-2</v>
      </c>
      <c r="F10" s="53">
        <v>2.7658599999999998E-2</v>
      </c>
      <c r="G10" s="53">
        <v>2.1102900000000001E-2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0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0.3675873845</v>
      </c>
      <c r="D14" s="54">
        <v>0.34495623779099999</v>
      </c>
      <c r="E14" s="54">
        <v>0.34495623779099999</v>
      </c>
      <c r="F14" s="54">
        <v>0.158397592408</v>
      </c>
      <c r="G14" s="54">
        <v>0.158397592408</v>
      </c>
      <c r="H14" s="45">
        <v>0.26500000000000001</v>
      </c>
      <c r="I14" s="55">
        <v>0.26500000000000001</v>
      </c>
      <c r="J14" s="55">
        <v>0.26500000000000001</v>
      </c>
      <c r="K14" s="55">
        <v>0.26500000000000001</v>
      </c>
      <c r="L14" s="45">
        <v>0.218</v>
      </c>
      <c r="M14" s="55">
        <v>0.218</v>
      </c>
      <c r="N14" s="55">
        <v>0.218</v>
      </c>
      <c r="O14" s="55">
        <v>0.218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0.19878206785298749</v>
      </c>
      <c r="D15" s="52">
        <f t="shared" si="0"/>
        <v>0.18654370949142801</v>
      </c>
      <c r="E15" s="52">
        <f t="shared" si="0"/>
        <v>0.18654370949142801</v>
      </c>
      <c r="F15" s="52">
        <f t="shared" si="0"/>
        <v>8.5657458034436196E-2</v>
      </c>
      <c r="G15" s="52">
        <f t="shared" si="0"/>
        <v>8.5657458034436196E-2</v>
      </c>
      <c r="H15" s="52">
        <f t="shared" si="0"/>
        <v>0.14330537500000001</v>
      </c>
      <c r="I15" s="52">
        <f t="shared" si="0"/>
        <v>0.14330537500000001</v>
      </c>
      <c r="J15" s="52">
        <f t="shared" si="0"/>
        <v>0.14330537500000001</v>
      </c>
      <c r="K15" s="52">
        <f t="shared" si="0"/>
        <v>0.14330537500000001</v>
      </c>
      <c r="L15" s="52">
        <f t="shared" si="0"/>
        <v>0.11788895000000001</v>
      </c>
      <c r="M15" s="52">
        <f t="shared" si="0"/>
        <v>0.11788895000000001</v>
      </c>
      <c r="N15" s="52">
        <f t="shared" si="0"/>
        <v>0.11788895000000001</v>
      </c>
      <c r="O15" s="52">
        <f t="shared" si="0"/>
        <v>0.11788895000000001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0.45713999999999999</v>
      </c>
      <c r="D2" s="53">
        <v>0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</v>
      </c>
      <c r="D3" s="53">
        <v>0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0.54286000000000001</v>
      </c>
      <c r="D4" s="53">
        <v>0</v>
      </c>
      <c r="E4" s="53">
        <v>0.6363337</v>
      </c>
      <c r="F4" s="53">
        <v>0.28694750000000002</v>
      </c>
      <c r="G4" s="53">
        <v>0</v>
      </c>
    </row>
    <row r="5" spans="1:7" x14ac:dyDescent="0.25">
      <c r="B5" s="3" t="s">
        <v>122</v>
      </c>
      <c r="C5" s="52">
        <v>0</v>
      </c>
      <c r="D5" s="52">
        <v>0.12241</v>
      </c>
      <c r="E5" s="52">
        <f>1-SUM(E2:E4)</f>
        <v>0.3636663</v>
      </c>
      <c r="F5" s="52">
        <f>1-SUM(F2:F4)</f>
        <v>0.71305249999999998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ACD0BD-20CB-4972-8E97-7BABA041D4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AB3CC0-91B4-47E9-B9A7-663B923DB3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e2aea6-bdc3-4e5f-b0ae-84d85b5764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2024-03-27T02:01:09Z</dcterms:modified>
</cp:coreProperties>
</file>