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2D1A677-A9B3-415B-818D-C92E14F9134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<sst xmlns="http://schemas.openxmlformats.org/spreadsheetml/2006/main" count="2092" uniqueCount="341">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</sst>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281186.49609375</v>
      </c>
    </row>
    <row r="8" spans="1:3" ht="15" customHeight="1" x14ac:dyDescent="0.25">
      <c r="B8" s="5" t="s">
        <v>8</v>
      </c>
      <c r="C8" s="44">
        <v>0.26900000000000002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0.447736206054688</v>
      </c>
    </row>
    <row r="11" spans="1:3" ht="15" customHeight="1" x14ac:dyDescent="0.25">
      <c r="B11" s="5" t="s">
        <v>11</v>
      </c>
      <c r="C11" s="45">
        <v>0.74400000000000011</v>
      </c>
    </row>
    <row r="12" spans="1:3" ht="15" customHeight="1" x14ac:dyDescent="0.25">
      <c r="B12" s="5" t="s">
        <v>12</v>
      </c>
      <c r="C12" s="45">
        <v>0.63100000000000001</v>
      </c>
    </row>
    <row r="13" spans="1:3" ht="15" customHeight="1" x14ac:dyDescent="0.25">
      <c r="B13" s="5" t="s">
        <v>13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0.1454</v>
      </c>
    </row>
    <row r="24" spans="1:3" ht="15" customHeight="1" x14ac:dyDescent="0.25">
      <c r="B24" s="15" t="s">
        <v>22</v>
      </c>
      <c r="C24" s="45">
        <v>0.49180000000000001</v>
      </c>
    </row>
    <row r="25" spans="1:3" ht="15" customHeight="1" x14ac:dyDescent="0.25">
      <c r="B25" s="15" t="s">
        <v>23</v>
      </c>
      <c r="C25" s="45">
        <v>0.28089999999999998</v>
      </c>
    </row>
    <row r="26" spans="1:3" ht="15" customHeight="1" x14ac:dyDescent="0.25">
      <c r="B26" s="15" t="s">
        <v>24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0.391186912619995</v>
      </c>
    </row>
    <row r="30" spans="1:3" ht="14.25" customHeight="1" x14ac:dyDescent="0.25">
      <c r="B30" s="25" t="s">
        <v>27</v>
      </c>
      <c r="C30" s="99">
        <v>2.27253385251939E-2</v>
      </c>
    </row>
    <row r="31" spans="1:3" ht="14.25" customHeight="1" x14ac:dyDescent="0.25">
      <c r="B31" s="25" t="s">
        <v>28</v>
      </c>
      <c r="C31" s="99">
        <v>4.1775369773239798E-2</v>
      </c>
    </row>
    <row r="32" spans="1:3" ht="14.25" customHeight="1" x14ac:dyDescent="0.25">
      <c r="B32" s="25" t="s">
        <v>29</v>
      </c>
      <c r="C32" s="99">
        <v>0.54431237908157204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35.26191</v>
      </c>
    </row>
    <row r="38" spans="1:5" ht="15" customHeight="1" x14ac:dyDescent="0.25">
      <c r="B38" s="11" t="s">
        <v>34</v>
      </c>
      <c r="C38" s="43">
        <v>56.958309999999997</v>
      </c>
      <c r="D38" s="12"/>
      <c r="E38" s="13"/>
    </row>
    <row r="39" spans="1:5" ht="15" customHeight="1" x14ac:dyDescent="0.25">
      <c r="B39" s="11" t="s">
        <v>35</v>
      </c>
      <c r="C39" s="43">
        <v>72.925359999999998</v>
      </c>
      <c r="D39" s="12"/>
      <c r="E39" s="12"/>
    </row>
    <row r="40" spans="1:5" ht="15" customHeight="1" x14ac:dyDescent="0.25">
      <c r="B40" s="11" t="s">
        <v>36</v>
      </c>
      <c r="C40" s="100">
        <v>5.66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26.658390000000001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7.9373000000000013E-3</v>
      </c>
      <c r="D45" s="12"/>
    </row>
    <row r="46" spans="1:5" ht="15.75" customHeight="1" x14ac:dyDescent="0.25">
      <c r="B46" s="11" t="s">
        <v>41</v>
      </c>
      <c r="C46" s="45">
        <v>8.5285299999999994E-2</v>
      </c>
      <c r="D46" s="12"/>
    </row>
    <row r="47" spans="1:5" ht="15.75" customHeight="1" x14ac:dyDescent="0.25">
      <c r="B47" s="11" t="s">
        <v>42</v>
      </c>
      <c r="C47" s="45">
        <v>7.3452400000000001E-2</v>
      </c>
      <c r="D47" s="12"/>
      <c r="E47" s="13"/>
    </row>
    <row r="48" spans="1:5" ht="15" customHeight="1" x14ac:dyDescent="0.25">
      <c r="B48" s="11" t="s">
        <v>43</v>
      </c>
      <c r="C48" s="46">
        <v>0.83332499999999998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0.54738100000000001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0.14352032383711</v>
      </c>
      <c r="C2" s="98">
        <v>0.95</v>
      </c>
      <c r="D2" s="56">
        <v>38.228563212348718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39.436317937111831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103.97040719198429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0.32878945946683652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12.568617380907741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12.568617380907741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12.568617380907741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12.568617380907741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12.568617380907741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12.568617380907741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0.22566139075620001</v>
      </c>
      <c r="C16" s="98">
        <v>0.95</v>
      </c>
      <c r="D16" s="56">
        <v>0.27538318080309132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2.4903242449752758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2.4903242449752758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0.52886619999999995</v>
      </c>
      <c r="C21" s="98">
        <v>0.95</v>
      </c>
      <c r="D21" s="56">
        <v>3.0954058413748049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2.7888000000000001E-3</v>
      </c>
      <c r="C23" s="98">
        <v>0.95</v>
      </c>
      <c r="D23" s="56">
        <v>4.0021113729210773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0.68000333895065002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0.18401515121396</v>
      </c>
      <c r="C27" s="98">
        <v>0.95</v>
      </c>
      <c r="D27" s="56">
        <v>18.113923100883021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0.39736890000000002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68.455567700421739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6.1500000000000013E-2</v>
      </c>
      <c r="C31" s="98">
        <v>0.95</v>
      </c>
      <c r="D31" s="56">
        <v>0.4685375268623197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0.54791509999999999</v>
      </c>
      <c r="C32" s="98">
        <v>0.95</v>
      </c>
      <c r="D32" s="56">
        <v>0.54566520211153513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0.50279189999999996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0.17358129999999999</v>
      </c>
      <c r="C38" s="98">
        <v>0.95</v>
      </c>
      <c r="D38" s="56">
        <v>3.150883261827913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0.1669523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4.9420540000000006E-2</v>
      </c>
      <c r="C3" s="21">
        <f>frac_mam_1_5months * 2.6</f>
        <v>4.9420540000000006E-2</v>
      </c>
      <c r="D3" s="21">
        <f>frac_mam_6_11months * 2.6</f>
        <v>6.9301180000000004E-2</v>
      </c>
      <c r="E3" s="21">
        <f>frac_mam_12_23months * 2.6</f>
        <v>3.2179680000000002E-2</v>
      </c>
      <c r="F3" s="21">
        <f>frac_mam_24_59months * 2.6</f>
        <v>2.6821339999999999E-2</v>
      </c>
    </row>
    <row r="4" spans="1:6" ht="15.75" customHeight="1" x14ac:dyDescent="0.25">
      <c r="A4" s="3" t="s">
        <v>205</v>
      </c>
      <c r="B4" s="21">
        <f>frac_sam_1month * 2.6</f>
        <v>5.2568619999999996E-2</v>
      </c>
      <c r="C4" s="21">
        <f>frac_sam_1_5months * 2.6</f>
        <v>5.2568619999999996E-2</v>
      </c>
      <c r="D4" s="21">
        <f>frac_sam_6_11months * 2.6</f>
        <v>2.2472060000000002E-2</v>
      </c>
      <c r="E4" s="21">
        <f>frac_sam_12_23months * 2.6</f>
        <v>2.6649220000000001E-2</v>
      </c>
      <c r="F4" s="21">
        <f>frac_sam_24_59months * 2.6</f>
        <v>1.4525679999999999E-2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60279.55</v>
      </c>
      <c r="C2" s="49">
        <v>121000</v>
      </c>
      <c r="D2" s="49">
        <v>234000</v>
      </c>
      <c r="E2" s="49">
        <v>193000</v>
      </c>
      <c r="F2" s="49">
        <v>117000</v>
      </c>
      <c r="G2" s="17">
        <f t="shared" ref="G2:G13" si="0">C2+D2+E2+F2</f>
        <v>665000</v>
      </c>
      <c r="H2" s="17">
        <f t="shared" ref="H2:H13" si="1">(B2 + stillbirth*B2/(1000-stillbirth))/(1-abortion)</f>
        <v>70375.588521653393</v>
      </c>
      <c r="I2" s="17">
        <f t="shared" ref="I2:I13" si="2">G2-H2</f>
        <v>594624.41147834656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59960.79</v>
      </c>
      <c r="C3" s="50">
        <v>122000</v>
      </c>
      <c r="D3" s="50">
        <v>234000</v>
      </c>
      <c r="E3" s="50">
        <v>196000</v>
      </c>
      <c r="F3" s="50">
        <v>123000</v>
      </c>
      <c r="G3" s="17">
        <f t="shared" si="0"/>
        <v>675000</v>
      </c>
      <c r="H3" s="17">
        <f t="shared" si="1"/>
        <v>70003.440378590574</v>
      </c>
      <c r="I3" s="17">
        <f t="shared" si="2"/>
        <v>604996.5596214094</v>
      </c>
    </row>
    <row r="4" spans="1:9" ht="15.75" customHeight="1" x14ac:dyDescent="0.25">
      <c r="A4" s="5">
        <f t="shared" si="3"/>
        <v>2026</v>
      </c>
      <c r="B4" s="49">
        <v>59839.581000000013</v>
      </c>
      <c r="C4" s="50">
        <v>124000</v>
      </c>
      <c r="D4" s="50">
        <v>234000</v>
      </c>
      <c r="E4" s="50">
        <v>199000</v>
      </c>
      <c r="F4" s="50">
        <v>129000</v>
      </c>
      <c r="G4" s="17">
        <f t="shared" si="0"/>
        <v>686000</v>
      </c>
      <c r="H4" s="17">
        <f t="shared" si="1"/>
        <v>69861.930451772598</v>
      </c>
      <c r="I4" s="17">
        <f t="shared" si="2"/>
        <v>616138.06954822736</v>
      </c>
    </row>
    <row r="5" spans="1:9" ht="15.75" customHeight="1" x14ac:dyDescent="0.25">
      <c r="A5" s="5">
        <f t="shared" si="3"/>
        <v>2027</v>
      </c>
      <c r="B5" s="49">
        <v>59675.509800000007</v>
      </c>
      <c r="C5" s="50">
        <v>127000</v>
      </c>
      <c r="D5" s="50">
        <v>233000</v>
      </c>
      <c r="E5" s="50">
        <v>202000</v>
      </c>
      <c r="F5" s="50">
        <v>135000</v>
      </c>
      <c r="G5" s="17">
        <f t="shared" si="0"/>
        <v>697000</v>
      </c>
      <c r="H5" s="17">
        <f t="shared" si="1"/>
        <v>69670.379465418955</v>
      </c>
      <c r="I5" s="17">
        <f t="shared" si="2"/>
        <v>627329.62053458102</v>
      </c>
    </row>
    <row r="6" spans="1:9" ht="15.75" customHeight="1" x14ac:dyDescent="0.25">
      <c r="A6" s="5">
        <f t="shared" si="3"/>
        <v>2028</v>
      </c>
      <c r="B6" s="49">
        <v>59492.891400000008</v>
      </c>
      <c r="C6" s="50">
        <v>130000</v>
      </c>
      <c r="D6" s="50">
        <v>232000</v>
      </c>
      <c r="E6" s="50">
        <v>204000</v>
      </c>
      <c r="F6" s="50">
        <v>140000</v>
      </c>
      <c r="G6" s="17">
        <f t="shared" si="0"/>
        <v>706000</v>
      </c>
      <c r="H6" s="17">
        <f t="shared" si="1"/>
        <v>69457.174864938643</v>
      </c>
      <c r="I6" s="17">
        <f t="shared" si="2"/>
        <v>636542.8251350614</v>
      </c>
    </row>
    <row r="7" spans="1:9" ht="15.75" customHeight="1" x14ac:dyDescent="0.25">
      <c r="A7" s="5">
        <f t="shared" si="3"/>
        <v>2029</v>
      </c>
      <c r="B7" s="49">
        <v>59314.716000000008</v>
      </c>
      <c r="C7" s="50">
        <v>133000</v>
      </c>
      <c r="D7" s="50">
        <v>232000</v>
      </c>
      <c r="E7" s="50">
        <v>208000</v>
      </c>
      <c r="F7" s="50">
        <v>146000</v>
      </c>
      <c r="G7" s="17">
        <f t="shared" si="0"/>
        <v>719000</v>
      </c>
      <c r="H7" s="17">
        <f t="shared" si="1"/>
        <v>69249.157409017338</v>
      </c>
      <c r="I7" s="17">
        <f t="shared" si="2"/>
        <v>649750.84259098268</v>
      </c>
    </row>
    <row r="8" spans="1:9" ht="15.75" customHeight="1" x14ac:dyDescent="0.25">
      <c r="A8" s="5">
        <f t="shared" si="3"/>
        <v>2030</v>
      </c>
      <c r="B8" s="49">
        <v>59094.671999999999</v>
      </c>
      <c r="C8" s="50">
        <v>135000</v>
      </c>
      <c r="D8" s="50">
        <v>233000</v>
      </c>
      <c r="E8" s="50">
        <v>209000</v>
      </c>
      <c r="F8" s="50">
        <v>151000</v>
      </c>
      <c r="G8" s="17">
        <f t="shared" si="0"/>
        <v>728000</v>
      </c>
      <c r="H8" s="17">
        <f t="shared" si="1"/>
        <v>68992.258908602875</v>
      </c>
      <c r="I8" s="17">
        <f t="shared" si="2"/>
        <v>659007.74109139713</v>
      </c>
    </row>
    <row r="9" spans="1:9" ht="15.75" customHeight="1" x14ac:dyDescent="0.25">
      <c r="A9" s="5">
        <f t="shared" si="3"/>
        <v>2031</v>
      </c>
      <c r="B9" s="49">
        <v>58925.403714285712</v>
      </c>
      <c r="C9" s="50">
        <v>137000</v>
      </c>
      <c r="D9" s="50">
        <v>232857.1428571429</v>
      </c>
      <c r="E9" s="50">
        <v>211285.71428571429</v>
      </c>
      <c r="F9" s="50">
        <v>155857.1428571429</v>
      </c>
      <c r="G9" s="17">
        <f t="shared" si="0"/>
        <v>737000</v>
      </c>
      <c r="H9" s="17">
        <f t="shared" si="1"/>
        <v>68794.640392452799</v>
      </c>
      <c r="I9" s="17">
        <f t="shared" si="2"/>
        <v>668205.35960754717</v>
      </c>
    </row>
    <row r="10" spans="1:9" ht="15.75" customHeight="1" x14ac:dyDescent="0.25">
      <c r="A10" s="5">
        <f t="shared" si="3"/>
        <v>2032</v>
      </c>
      <c r="B10" s="49">
        <v>58777.491387755101</v>
      </c>
      <c r="C10" s="50">
        <v>139142.8571428571</v>
      </c>
      <c r="D10" s="50">
        <v>232693.87755102041</v>
      </c>
      <c r="E10" s="50">
        <v>213469.38775510201</v>
      </c>
      <c r="F10" s="50">
        <v>160551.02040816331</v>
      </c>
      <c r="G10" s="17">
        <f t="shared" si="0"/>
        <v>745857.14285714284</v>
      </c>
      <c r="H10" s="17">
        <f t="shared" si="1"/>
        <v>68621.954680147406</v>
      </c>
      <c r="I10" s="17">
        <f t="shared" si="2"/>
        <v>677235.18817699538</v>
      </c>
    </row>
    <row r="11" spans="1:9" ht="15.75" customHeight="1" x14ac:dyDescent="0.25">
      <c r="A11" s="5">
        <f t="shared" si="3"/>
        <v>2033</v>
      </c>
      <c r="B11" s="49">
        <v>58625.764300291543</v>
      </c>
      <c r="C11" s="50">
        <v>141306.12244897959</v>
      </c>
      <c r="D11" s="50">
        <v>232507.2886297376</v>
      </c>
      <c r="E11" s="50">
        <v>215536.44314868801</v>
      </c>
      <c r="F11" s="50">
        <v>165058.30903790091</v>
      </c>
      <c r="G11" s="17">
        <f t="shared" si="0"/>
        <v>754408.16326530615</v>
      </c>
      <c r="H11" s="17">
        <f t="shared" si="1"/>
        <v>68444.815284200944</v>
      </c>
      <c r="I11" s="17">
        <f t="shared" si="2"/>
        <v>685963.34798110521</v>
      </c>
    </row>
    <row r="12" spans="1:9" ht="15.75" customHeight="1" x14ac:dyDescent="0.25">
      <c r="A12" s="5">
        <f t="shared" si="3"/>
        <v>2034</v>
      </c>
      <c r="B12" s="49">
        <v>58475.800657476051</v>
      </c>
      <c r="C12" s="50">
        <v>143349.85422740519</v>
      </c>
      <c r="D12" s="50">
        <v>232436.90129112871</v>
      </c>
      <c r="E12" s="50">
        <v>217470.22074135771</v>
      </c>
      <c r="F12" s="50">
        <v>169352.35318617249</v>
      </c>
      <c r="G12" s="17">
        <f t="shared" si="0"/>
        <v>762609.32944606408</v>
      </c>
      <c r="H12" s="17">
        <f t="shared" si="1"/>
        <v>68269.734686884083</v>
      </c>
      <c r="I12" s="17">
        <f t="shared" si="2"/>
        <v>694339.59475917998</v>
      </c>
    </row>
    <row r="13" spans="1:9" ht="15.75" customHeight="1" x14ac:dyDescent="0.25">
      <c r="A13" s="5">
        <f t="shared" si="3"/>
        <v>2035</v>
      </c>
      <c r="B13" s="49">
        <v>58330.501979972629</v>
      </c>
      <c r="C13" s="50">
        <v>145256.9762598917</v>
      </c>
      <c r="D13" s="50">
        <v>232499.31576129</v>
      </c>
      <c r="E13" s="50">
        <v>219394.53799012309</v>
      </c>
      <c r="F13" s="50">
        <v>173545.54649848281</v>
      </c>
      <c r="G13" s="17">
        <f t="shared" si="0"/>
        <v>770696.37650978751</v>
      </c>
      <c r="H13" s="17">
        <f t="shared" si="1"/>
        <v>68100.100375733426</v>
      </c>
      <c r="I13" s="17">
        <f t="shared" si="2"/>
        <v>702596.27613405406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0.57660550065101135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0.49578308830482992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0.84888979635603179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0.80221530201400326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0.84888979635603179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0.80221530201400326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0.37573936426420523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0.30292785288838037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0.81276703399652617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0.75811429971739441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0.81276703399652617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0.75811429971739441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0.89805856928688366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0.86414058639735214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0.88565676736572785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0.84830942957649225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0.88565676736572785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0.84830942957649225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0.89356040447046314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7.7941000000000069E-3</v>
      </c>
    </row>
    <row r="4" spans="1:8" ht="15.75" customHeight="1" x14ac:dyDescent="0.25">
      <c r="B4" s="19" t="s">
        <v>69</v>
      </c>
      <c r="C4" s="101">
        <v>5.680499999999996E-2</v>
      </c>
    </row>
    <row r="5" spans="1:8" ht="15.75" customHeight="1" x14ac:dyDescent="0.25">
      <c r="B5" s="19" t="s">
        <v>70</v>
      </c>
      <c r="C5" s="101">
        <v>7.5246199999999971E-2</v>
      </c>
    </row>
    <row r="6" spans="1:8" ht="15.75" customHeight="1" x14ac:dyDescent="0.25">
      <c r="B6" s="19" t="s">
        <v>71</v>
      </c>
      <c r="C6" s="101">
        <v>0.24614950000000041</v>
      </c>
    </row>
    <row r="7" spans="1:8" ht="15.75" customHeight="1" x14ac:dyDescent="0.25">
      <c r="B7" s="19" t="s">
        <v>72</v>
      </c>
      <c r="C7" s="101">
        <v>0.42908479999999949</v>
      </c>
    </row>
    <row r="8" spans="1:8" ht="15.75" customHeight="1" x14ac:dyDescent="0.25">
      <c r="B8" s="19" t="s">
        <v>73</v>
      </c>
      <c r="C8" s="101">
        <v>1.3393000000000001E-3</v>
      </c>
    </row>
    <row r="9" spans="1:8" ht="15.75" customHeight="1" x14ac:dyDescent="0.25">
      <c r="B9" s="19" t="s">
        <v>74</v>
      </c>
      <c r="C9" s="101">
        <v>6.3739400000000085E-2</v>
      </c>
    </row>
    <row r="10" spans="1:8" ht="15.75" customHeight="1" x14ac:dyDescent="0.25">
      <c r="B10" s="19" t="s">
        <v>75</v>
      </c>
      <c r="C10" s="101">
        <v>0.11984170000000011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0.196029067448931</v>
      </c>
      <c r="D14" s="55">
        <v>0.196029067448931</v>
      </c>
      <c r="E14" s="55">
        <v>0.196029067448931</v>
      </c>
      <c r="F14" s="55">
        <v>0.196029067448931</v>
      </c>
    </row>
    <row r="15" spans="1:8" ht="15.75" customHeight="1" x14ac:dyDescent="0.25">
      <c r="B15" s="19" t="s">
        <v>82</v>
      </c>
      <c r="C15" s="101">
        <v>0.2119757211068988</v>
      </c>
      <c r="D15" s="101">
        <v>0.2119757211068988</v>
      </c>
      <c r="E15" s="101">
        <v>0.2119757211068988</v>
      </c>
      <c r="F15" s="101">
        <v>0.2119757211068988</v>
      </c>
    </row>
    <row r="16" spans="1:8" ht="15.75" customHeight="1" x14ac:dyDescent="0.25">
      <c r="B16" s="19" t="s">
        <v>83</v>
      </c>
      <c r="C16" s="101">
        <v>1.4086381465792089E-2</v>
      </c>
      <c r="D16" s="101">
        <v>1.4086381465792089E-2</v>
      </c>
      <c r="E16" s="101">
        <v>1.4086381465792089E-2</v>
      </c>
      <c r="F16" s="101">
        <v>1.4086381465792089E-2</v>
      </c>
    </row>
    <row r="17" spans="1:8" ht="15.75" customHeight="1" x14ac:dyDescent="0.25">
      <c r="B17" s="19" t="s">
        <v>84</v>
      </c>
      <c r="C17" s="101">
        <v>5.4992529902401334E-3</v>
      </c>
      <c r="D17" s="101">
        <v>5.4992529902401334E-3</v>
      </c>
      <c r="E17" s="101">
        <v>5.4992529902401334E-3</v>
      </c>
      <c r="F17" s="101">
        <v>5.4992529902401334E-3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2.240392218952935E-2</v>
      </c>
      <c r="D19" s="101">
        <v>2.240392218952935E-2</v>
      </c>
      <c r="E19" s="101">
        <v>2.240392218952935E-2</v>
      </c>
      <c r="F19" s="101">
        <v>2.240392218952935E-2</v>
      </c>
    </row>
    <row r="20" spans="1:8" ht="15.75" customHeight="1" x14ac:dyDescent="0.25">
      <c r="B20" s="19" t="s">
        <v>87</v>
      </c>
      <c r="C20" s="101">
        <v>0.23441902277012119</v>
      </c>
      <c r="D20" s="101">
        <v>0.23441902277012119</v>
      </c>
      <c r="E20" s="101">
        <v>0.23441902277012119</v>
      </c>
      <c r="F20" s="101">
        <v>0.23441902277012119</v>
      </c>
    </row>
    <row r="21" spans="1:8" ht="15.75" customHeight="1" x14ac:dyDescent="0.25">
      <c r="B21" s="19" t="s">
        <v>88</v>
      </c>
      <c r="C21" s="101">
        <v>0.1020277474478483</v>
      </c>
      <c r="D21" s="101">
        <v>0.1020277474478483</v>
      </c>
      <c r="E21" s="101">
        <v>0.1020277474478483</v>
      </c>
      <c r="F21" s="101">
        <v>0.1020277474478483</v>
      </c>
    </row>
    <row r="22" spans="1:8" ht="15.75" customHeight="1" x14ac:dyDescent="0.25">
      <c r="B22" s="19" t="s">
        <v>89</v>
      </c>
      <c r="C22" s="101">
        <v>0.2135588845806389</v>
      </c>
      <c r="D22" s="101">
        <v>0.2135588845806389</v>
      </c>
      <c r="E22" s="101">
        <v>0.2135588845806389</v>
      </c>
      <c r="F22" s="101">
        <v>0.2135588845806389</v>
      </c>
    </row>
    <row r="23" spans="1:8" ht="15.75" customHeight="1" x14ac:dyDescent="0.25">
      <c r="B23" s="27" t="s">
        <v>30</v>
      </c>
      <c r="C23" s="48">
        <f>SUM(C14:C22)</f>
        <v>0.99999999999999967</v>
      </c>
      <c r="D23" s="48">
        <f>SUM(D14:D22)</f>
        <v>0.99999999999999967</v>
      </c>
      <c r="E23" s="48">
        <f>SUM(E14:E22)</f>
        <v>0.99999999999999967</v>
      </c>
      <c r="F23" s="48">
        <f>SUM(F14:F22)</f>
        <v>0.99999999999999967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7.8500723999999994E-2</v>
      </c>
    </row>
    <row r="27" spans="1:8" ht="15.75" customHeight="1" x14ac:dyDescent="0.25">
      <c r="B27" s="19" t="s">
        <v>92</v>
      </c>
      <c r="C27" s="101">
        <v>7.8598569999999996E-3</v>
      </c>
    </row>
    <row r="28" spans="1:8" ht="15.75" customHeight="1" x14ac:dyDescent="0.25">
      <c r="B28" s="19" t="s">
        <v>93</v>
      </c>
      <c r="C28" s="101">
        <v>0.139408438</v>
      </c>
    </row>
    <row r="29" spans="1:8" ht="15.75" customHeight="1" x14ac:dyDescent="0.25">
      <c r="B29" s="19" t="s">
        <v>94</v>
      </c>
      <c r="C29" s="101">
        <v>0.15153803099999999</v>
      </c>
    </row>
    <row r="30" spans="1:8" ht="15.75" customHeight="1" x14ac:dyDescent="0.25">
      <c r="B30" s="19" t="s">
        <v>95</v>
      </c>
      <c r="C30" s="101">
        <v>9.5629616000000001E-2</v>
      </c>
    </row>
    <row r="31" spans="1:8" ht="15.75" customHeight="1" x14ac:dyDescent="0.25">
      <c r="B31" s="19" t="s">
        <v>96</v>
      </c>
      <c r="C31" s="101">
        <v>9.8062453999999993E-2</v>
      </c>
    </row>
    <row r="32" spans="1:8" ht="15.75" customHeight="1" x14ac:dyDescent="0.25">
      <c r="B32" s="19" t="s">
        <v>97</v>
      </c>
      <c r="C32" s="101">
        <v>1.6473412E-2</v>
      </c>
    </row>
    <row r="33" spans="2:3" ht="15.75" customHeight="1" x14ac:dyDescent="0.25">
      <c r="B33" s="19" t="s">
        <v>98</v>
      </c>
      <c r="C33" s="101">
        <v>7.5640217999999995E-2</v>
      </c>
    </row>
    <row r="34" spans="2:3" ht="15.75" customHeight="1" x14ac:dyDescent="0.25">
      <c r="B34" s="19" t="s">
        <v>99</v>
      </c>
      <c r="C34" s="101">
        <v>0.33688724799999997</v>
      </c>
    </row>
    <row r="35" spans="2:3" ht="15.75" customHeight="1" x14ac:dyDescent="0.25">
      <c r="B35" s="27" t="s">
        <v>30</v>
      </c>
      <c r="C35" s="48">
        <f>SUM(C26:C34)</f>
        <v>0.99999999799999983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0.44164537184189023</v>
      </c>
      <c r="D2" s="52">
        <f>IFERROR(1-_xlfn.NORM.DIST(_xlfn.NORM.INV(SUM(D4:D5), 0, 1) + 1, 0, 1, TRUE), "")</f>
        <v>0.44164537184189023</v>
      </c>
      <c r="E2" s="52">
        <f>IFERROR(1-_xlfn.NORM.DIST(_xlfn.NORM.INV(SUM(E4:E5), 0, 1) + 1, 0, 1, TRUE), "")</f>
        <v>0.39200167866862889</v>
      </c>
      <c r="F2" s="52">
        <f>IFERROR(1-_xlfn.NORM.DIST(_xlfn.NORM.INV(SUM(F4:F5), 0, 1) + 1, 0, 1, TRUE), "")</f>
        <v>0.19310127727033533</v>
      </c>
      <c r="G2" s="52">
        <f>IFERROR(1-_xlfn.NORM.DIST(_xlfn.NORM.INV(SUM(G4:G5), 0, 1) + 1, 0, 1, TRUE), "")</f>
        <v>0.27262627322708688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0.36158072815810977</v>
      </c>
      <c r="D3" s="52">
        <f>IFERROR(_xlfn.NORM.DIST(_xlfn.NORM.INV(SUM(D4:D5), 0, 1) + 1, 0, 1, TRUE) - SUM(D4:D5), "")</f>
        <v>0.36158072815810977</v>
      </c>
      <c r="E3" s="52">
        <f>IFERROR(_xlfn.NORM.DIST(_xlfn.NORM.INV(SUM(E4:E5), 0, 1) + 1, 0, 1, TRUE) - SUM(E4:E5), "")</f>
        <v>0.37404652133137112</v>
      </c>
      <c r="F3" s="52">
        <f>IFERROR(_xlfn.NORM.DIST(_xlfn.NORM.INV(SUM(F4:F5), 0, 1) + 1, 0, 1, TRUE) - SUM(F4:F5), "")</f>
        <v>0.35999002272966463</v>
      </c>
      <c r="G3" s="52">
        <f>IFERROR(_xlfn.NORM.DIST(_xlfn.NORM.INV(SUM(G4:G5), 0, 1) + 1, 0, 1, TRUE) - SUM(G4:G5), "")</f>
        <v>0.38099312677291314</v>
      </c>
    </row>
    <row r="4" spans="1:15" ht="15.75" customHeight="1" x14ac:dyDescent="0.25">
      <c r="B4" s="5" t="s">
        <v>104</v>
      </c>
      <c r="C4" s="45">
        <v>0.13775409999999999</v>
      </c>
      <c r="D4" s="53">
        <v>0.13775409999999999</v>
      </c>
      <c r="E4" s="53">
        <v>0.1247017</v>
      </c>
      <c r="F4" s="53">
        <v>0.28340530000000003</v>
      </c>
      <c r="G4" s="53">
        <v>0.24160329999999999</v>
      </c>
    </row>
    <row r="5" spans="1:15" ht="15.75" customHeight="1" x14ac:dyDescent="0.25">
      <c r="B5" s="5" t="s">
        <v>105</v>
      </c>
      <c r="C5" s="45">
        <v>5.9019799999999997E-2</v>
      </c>
      <c r="D5" s="53">
        <v>5.9019799999999997E-2</v>
      </c>
      <c r="E5" s="53">
        <v>0.1092501</v>
      </c>
      <c r="F5" s="53">
        <v>0.16350339999999999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0.7762927027928157</v>
      </c>
      <c r="D8" s="52">
        <f>IFERROR(1-_xlfn.NORM.DIST(_xlfn.NORM.INV(SUM(D10:D11), 0, 1) + 1, 0, 1, TRUE), "")</f>
        <v>0.7762927027928157</v>
      </c>
      <c r="E8" s="52">
        <f>IFERROR(1-_xlfn.NORM.DIST(_xlfn.NORM.INV(SUM(E10:E11), 0, 1) + 1, 0, 1, TRUE), "")</f>
        <v>0.79047634861427762</v>
      </c>
      <c r="F8" s="52">
        <f>IFERROR(1-_xlfn.NORM.DIST(_xlfn.NORM.INV(SUM(F10:F11), 0, 1) + 1, 0, 1, TRUE), "")</f>
        <v>0.84189946186029696</v>
      </c>
      <c r="G8" s="52">
        <f>IFERROR(1-_xlfn.NORM.DIST(_xlfn.NORM.INV(SUM(G10:G11), 0, 1) + 1, 0, 1, TRUE), "")</f>
        <v>0.87427773634898454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0.18448069720718435</v>
      </c>
      <c r="D9" s="52">
        <f>IFERROR(_xlfn.NORM.DIST(_xlfn.NORM.INV(SUM(D10:D11), 0, 1) + 1, 0, 1, TRUE) - SUM(D10:D11), "")</f>
        <v>0.18448069720718435</v>
      </c>
      <c r="E9" s="52">
        <f>IFERROR(_xlfn.NORM.DIST(_xlfn.NORM.INV(SUM(E10:E11), 0, 1) + 1, 0, 1, TRUE) - SUM(E10:E11), "")</f>
        <v>0.17422625138572237</v>
      </c>
      <c r="F9" s="52">
        <f>IFERROR(_xlfn.NORM.DIST(_xlfn.NORM.INV(SUM(F10:F11), 0, 1) + 1, 0, 1, TRUE) - SUM(F10:F11), "")</f>
        <v>0.13547403813970302</v>
      </c>
      <c r="G9" s="52">
        <f>IFERROR(_xlfn.NORM.DIST(_xlfn.NORM.INV(SUM(G10:G11), 0, 1) + 1, 0, 1, TRUE) - SUM(G10:G11), "")</f>
        <v>0.1098195636510155</v>
      </c>
    </row>
    <row r="10" spans="1:15" ht="15.75" customHeight="1" x14ac:dyDescent="0.25">
      <c r="B10" s="5" t="s">
        <v>109</v>
      </c>
      <c r="C10" s="45">
        <v>1.9007900000000001E-2</v>
      </c>
      <c r="D10" s="53">
        <v>1.9007900000000001E-2</v>
      </c>
      <c r="E10" s="53">
        <v>2.6654299999999999E-2</v>
      </c>
      <c r="F10" s="53">
        <v>1.23768E-2</v>
      </c>
      <c r="G10" s="53">
        <v>1.0315899999999999E-2</v>
      </c>
    </row>
    <row r="11" spans="1:15" ht="15.75" customHeight="1" x14ac:dyDescent="0.25">
      <c r="B11" s="5" t="s">
        <v>110</v>
      </c>
      <c r="C11" s="45">
        <v>2.0218699999999999E-2</v>
      </c>
      <c r="D11" s="53">
        <v>2.0218699999999999E-2</v>
      </c>
      <c r="E11" s="53">
        <v>8.6431000000000008E-3</v>
      </c>
      <c r="F11" s="53">
        <v>1.02497E-2</v>
      </c>
      <c r="G11" s="53">
        <v>5.5867999999999994E-3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0.82486890000000002</v>
      </c>
      <c r="D2" s="53">
        <v>0.54791509999999999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3.1576899999999998E-2</v>
      </c>
      <c r="D3" s="53">
        <v>5.63711E-2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0.1075892</v>
      </c>
      <c r="D4" s="53">
        <v>0.28015960000000001</v>
      </c>
      <c r="E4" s="53">
        <v>0.74949389999999994</v>
      </c>
      <c r="F4" s="53">
        <v>0.3424198</v>
      </c>
      <c r="G4" s="53">
        <v>0</v>
      </c>
    </row>
    <row r="5" spans="1:7" x14ac:dyDescent="0.25">
      <c r="B5" s="3" t="s">
        <v>122</v>
      </c>
      <c r="C5" s="52">
        <v>3.5964900000000001E-2</v>
      </c>
      <c r="D5" s="52">
        <v>0.1155542</v>
      </c>
      <c r="E5" s="52">
        <f>1-SUM(E2:E4)</f>
        <v>0.25050610000000006</v>
      </c>
      <c r="F5" s="52">
        <f>1-SUM(F2:F4)</f>
        <v>0.65758019999999995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4B56B-D419-4767-86E9-EF51417C8B6D}"/>
</file>

<file path=customXml/itemProps2.xml><?xml version="1.0" encoding="utf-8"?>
<ds:datastoreItem xmlns:ds="http://schemas.openxmlformats.org/officeDocument/2006/customXml" ds:itemID="{9A800DB1-7B06-4319-BF18-83460B326D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2024-03-26T04:24:46Z</dcterms:modified>
</cp:coreProperties>
</file>