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549D064-C89A-4E1C-82A7-3444B6128205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F152" i="27" s="1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1" i="2"/>
  <c r="A23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9" i="2" l="1"/>
  <c r="A20" i="2"/>
  <c r="A28" i="2"/>
  <c r="A21" i="2"/>
  <c r="A29" i="2"/>
  <c r="A37" i="2"/>
  <c r="A14" i="2"/>
  <c r="A22" i="2"/>
  <c r="A30" i="2"/>
  <c r="A38" i="2"/>
  <c r="A40" i="2"/>
  <c r="A16" i="2"/>
  <c r="A32" i="2"/>
  <c r="A24" i="2"/>
  <c r="A17" i="2"/>
  <c r="A25" i="2"/>
  <c r="A33" i="2"/>
  <c r="A18" i="2"/>
  <c r="A26" i="2"/>
  <c r="A34" i="2"/>
  <c r="A39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<sst xmlns="http://schemas.openxmlformats.org/spreadsheetml/2006/main" count="2092" uniqueCount="341">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</sst>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3163964.28125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0.63021438598632795</v>
      </c>
    </row>
    <row r="11" spans="1:3" ht="15" customHeight="1" x14ac:dyDescent="0.25">
      <c r="B11" s="5" t="s">
        <v>11</v>
      </c>
      <c r="C11" s="45">
        <v>0.55299999999999994</v>
      </c>
    </row>
    <row r="12" spans="1:3" ht="15" customHeight="1" x14ac:dyDescent="0.25">
      <c r="B12" s="5" t="s">
        <v>12</v>
      </c>
      <c r="C12" s="45">
        <v>0.70099999999999996</v>
      </c>
    </row>
    <row r="13" spans="1:3" ht="15" customHeight="1" x14ac:dyDescent="0.25">
      <c r="B13" s="5" t="s">
        <v>13</v>
      </c>
      <c r="C13" s="45">
        <v>0.252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6.9099999999999995E-2</v>
      </c>
    </row>
    <row r="24" spans="1:3" ht="15" customHeight="1" x14ac:dyDescent="0.25">
      <c r="B24" s="15" t="s">
        <v>22</v>
      </c>
      <c r="C24" s="45">
        <v>0.43240000000000001</v>
      </c>
    </row>
    <row r="25" spans="1:3" ht="15" customHeight="1" x14ac:dyDescent="0.25">
      <c r="B25" s="15" t="s">
        <v>23</v>
      </c>
      <c r="C25" s="45">
        <v>0.39429999999999998</v>
      </c>
    </row>
    <row r="26" spans="1:3" ht="15" customHeight="1" x14ac:dyDescent="0.25">
      <c r="B26" s="15" t="s">
        <v>24</v>
      </c>
      <c r="C26" s="45">
        <v>0.1042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0.27342300031322098</v>
      </c>
    </row>
    <row r="30" spans="1:3" ht="14.25" customHeight="1" x14ac:dyDescent="0.25">
      <c r="B30" s="25" t="s">
        <v>27</v>
      </c>
      <c r="C30" s="99">
        <v>5.2040607424200101E-2</v>
      </c>
    </row>
    <row r="31" spans="1:3" ht="14.25" customHeight="1" x14ac:dyDescent="0.25">
      <c r="B31" s="25" t="s">
        <v>28</v>
      </c>
      <c r="C31" s="99">
        <v>6.8435949585570102E-2</v>
      </c>
    </row>
    <row r="32" spans="1:3" ht="14.25" customHeight="1" x14ac:dyDescent="0.25">
      <c r="B32" s="25" t="s">
        <v>29</v>
      </c>
      <c r="C32" s="99">
        <v>0.60610044267700902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11.120749999999999</v>
      </c>
    </row>
    <row r="38" spans="1:5" ht="15" customHeight="1" x14ac:dyDescent="0.25">
      <c r="B38" s="11" t="s">
        <v>34</v>
      </c>
      <c r="C38" s="43">
        <v>15.422169999999999</v>
      </c>
      <c r="D38" s="12"/>
      <c r="E38" s="13"/>
    </row>
    <row r="39" spans="1:5" ht="15" customHeight="1" x14ac:dyDescent="0.25">
      <c r="B39" s="11" t="s">
        <v>35</v>
      </c>
      <c r="C39" s="43">
        <v>17.995570000000001</v>
      </c>
      <c r="D39" s="12"/>
      <c r="E39" s="12"/>
    </row>
    <row r="40" spans="1:5" ht="15" customHeight="1" x14ac:dyDescent="0.25">
      <c r="B40" s="11" t="s">
        <v>36</v>
      </c>
      <c r="C40" s="100">
        <v>0.72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13.22335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7.4773000000000001E-3</v>
      </c>
      <c r="D45" s="12"/>
    </row>
    <row r="46" spans="1:5" ht="15.75" customHeight="1" x14ac:dyDescent="0.25">
      <c r="B46" s="11" t="s">
        <v>41</v>
      </c>
      <c r="C46" s="45">
        <v>8.0342499999999997E-2</v>
      </c>
      <c r="D46" s="12"/>
    </row>
    <row r="47" spans="1:5" ht="15.75" customHeight="1" x14ac:dyDescent="0.25">
      <c r="B47" s="11" t="s">
        <v>42</v>
      </c>
      <c r="C47" s="45">
        <v>7.38901E-2</v>
      </c>
      <c r="D47" s="12"/>
      <c r="E47" s="13"/>
    </row>
    <row r="48" spans="1:5" ht="15" customHeight="1" x14ac:dyDescent="0.25">
      <c r="B48" s="11" t="s">
        <v>43</v>
      </c>
      <c r="C48" s="46">
        <v>0.83829009999999993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0.55589599999999983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0.17284669999999899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5.6430391676699998E-2</v>
      </c>
      <c r="C2" s="98">
        <v>0.95</v>
      </c>
      <c r="D2" s="56">
        <v>50.04836698295685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39.701244624562811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289.27755605473601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0.78090712367985393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12.833544068358719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12.833544068358719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12.833544068358719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12.833544068358719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12.833544068358719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12.833544068358719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0.16681361735639999</v>
      </c>
      <c r="C16" s="98">
        <v>0.95</v>
      </c>
      <c r="D16" s="56">
        <v>0.54030986825407035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6.7065442721728772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6.7065442721728772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6.2779399999999999E-2</v>
      </c>
      <c r="C21" s="98">
        <v>0.95</v>
      </c>
      <c r="D21" s="56">
        <v>10.934248210384361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22.05293698426788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4.1676905525779402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0.54402871269999997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7.2352450021199999E-2</v>
      </c>
      <c r="C27" s="98">
        <v>0.95</v>
      </c>
      <c r="D27" s="56">
        <v>18.396567802509001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0.22873869999999999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95.432494803225381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0.78911240795034354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0.26531189999999999</v>
      </c>
      <c r="C32" s="98">
        <v>0.95</v>
      </c>
      <c r="D32" s="56">
        <v>1.141754871233807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0.87516349999999998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3.7489377776772859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0.20379319999999998</v>
      </c>
      <c r="C3" s="21">
        <f>frac_mam_1_5months * 2.6</f>
        <v>0.20379319999999998</v>
      </c>
      <c r="D3" s="21">
        <f>frac_mam_6_11months * 2.6</f>
        <v>0.13890655999999998</v>
      </c>
      <c r="E3" s="21">
        <f>frac_mam_12_23months * 2.6</f>
        <v>0.10023285999999999</v>
      </c>
      <c r="F3" s="21">
        <f>frac_mam_24_59months * 2.6</f>
        <v>0.16172468000000001</v>
      </c>
    </row>
    <row r="4" spans="1:6" ht="15.75" customHeight="1" x14ac:dyDescent="0.25">
      <c r="A4" s="3" t="s">
        <v>205</v>
      </c>
      <c r="B4" s="21">
        <f>frac_sam_1month * 2.6</f>
        <v>0.23619023999999997</v>
      </c>
      <c r="C4" s="21">
        <f>frac_sam_1_5months * 2.6</f>
        <v>0.23619023999999997</v>
      </c>
      <c r="D4" s="21">
        <f>frac_sam_6_11months * 2.6</f>
        <v>0.13789568000000002</v>
      </c>
      <c r="E4" s="21">
        <f>frac_sam_12_23months * 2.6</f>
        <v>8.4403019999999995E-2</v>
      </c>
      <c r="F4" s="21">
        <f>frac_sam_24_59months * 2.6</f>
        <v>0.12727181999999998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645797.17200000025</v>
      </c>
      <c r="C2" s="49">
        <v>1488000</v>
      </c>
      <c r="D2" s="49">
        <v>2815000</v>
      </c>
      <c r="E2" s="49">
        <v>2944000</v>
      </c>
      <c r="F2" s="49">
        <v>2633000</v>
      </c>
      <c r="G2" s="17">
        <f t="shared" ref="G2:G13" si="0">C2+D2+E2+F2</f>
        <v>9880000</v>
      </c>
      <c r="H2" s="17">
        <f t="shared" ref="H2:H13" si="1">(B2 + stillbirth*B2/(1000-stillbirth))/(1-abortion)</f>
        <v>743694.55613615597</v>
      </c>
      <c r="I2" s="17">
        <f t="shared" ref="I2:I13" si="2">G2-H2</f>
        <v>9136305.4438638445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637854.61300000001</v>
      </c>
      <c r="C3" s="50">
        <v>1509000</v>
      </c>
      <c r="D3" s="50">
        <v>2804000</v>
      </c>
      <c r="E3" s="50">
        <v>2934000</v>
      </c>
      <c r="F3" s="50">
        <v>2691000</v>
      </c>
      <c r="G3" s="17">
        <f t="shared" si="0"/>
        <v>9938000</v>
      </c>
      <c r="H3" s="17">
        <f t="shared" si="1"/>
        <v>734547.97243124887</v>
      </c>
      <c r="I3" s="17">
        <f t="shared" si="2"/>
        <v>9203452.0275687519</v>
      </c>
    </row>
    <row r="4" spans="1:9" ht="15.75" customHeight="1" x14ac:dyDescent="0.25">
      <c r="A4" s="5">
        <f t="shared" si="3"/>
        <v>2026</v>
      </c>
      <c r="B4" s="49">
        <v>632973.97439999995</v>
      </c>
      <c r="C4" s="50">
        <v>1533000</v>
      </c>
      <c r="D4" s="50">
        <v>2804000</v>
      </c>
      <c r="E4" s="50">
        <v>2920000</v>
      </c>
      <c r="F4" s="50">
        <v>2741000</v>
      </c>
      <c r="G4" s="17">
        <f t="shared" si="0"/>
        <v>9998000</v>
      </c>
      <c r="H4" s="17">
        <f t="shared" si="1"/>
        <v>728927.47033761616</v>
      </c>
      <c r="I4" s="17">
        <f t="shared" si="2"/>
        <v>9269072.5296623837</v>
      </c>
    </row>
    <row r="5" spans="1:9" ht="15.75" customHeight="1" x14ac:dyDescent="0.25">
      <c r="A5" s="5">
        <f t="shared" si="3"/>
        <v>2027</v>
      </c>
      <c r="B5" s="49">
        <v>627711.07200000004</v>
      </c>
      <c r="C5" s="50">
        <v>1565000</v>
      </c>
      <c r="D5" s="50">
        <v>2812000</v>
      </c>
      <c r="E5" s="50">
        <v>2902000</v>
      </c>
      <c r="F5" s="50">
        <v>2786000</v>
      </c>
      <c r="G5" s="17">
        <f t="shared" si="0"/>
        <v>10065000</v>
      </c>
      <c r="H5" s="17">
        <f t="shared" si="1"/>
        <v>722866.75648804253</v>
      </c>
      <c r="I5" s="17">
        <f t="shared" si="2"/>
        <v>9342133.243511958</v>
      </c>
    </row>
    <row r="6" spans="1:9" ht="15.75" customHeight="1" x14ac:dyDescent="0.25">
      <c r="A6" s="5">
        <f t="shared" si="3"/>
        <v>2028</v>
      </c>
      <c r="B6" s="49">
        <v>622090.57679999992</v>
      </c>
      <c r="C6" s="50">
        <v>1600000</v>
      </c>
      <c r="D6" s="50">
        <v>2825000</v>
      </c>
      <c r="E6" s="50">
        <v>2881000</v>
      </c>
      <c r="F6" s="50">
        <v>2824000</v>
      </c>
      <c r="G6" s="17">
        <f t="shared" si="0"/>
        <v>10130000</v>
      </c>
      <c r="H6" s="17">
        <f t="shared" si="1"/>
        <v>716394.2417972699</v>
      </c>
      <c r="I6" s="17">
        <f t="shared" si="2"/>
        <v>9413605.7582027297</v>
      </c>
    </row>
    <row r="7" spans="1:9" ht="15.75" customHeight="1" x14ac:dyDescent="0.25">
      <c r="A7" s="5">
        <f t="shared" si="3"/>
        <v>2029</v>
      </c>
      <c r="B7" s="49">
        <v>616136.04539999994</v>
      </c>
      <c r="C7" s="50">
        <v>1628000</v>
      </c>
      <c r="D7" s="50">
        <v>2846000</v>
      </c>
      <c r="E7" s="50">
        <v>2858000</v>
      </c>
      <c r="F7" s="50">
        <v>2855000</v>
      </c>
      <c r="G7" s="17">
        <f t="shared" si="0"/>
        <v>10187000</v>
      </c>
      <c r="H7" s="17">
        <f t="shared" si="1"/>
        <v>709537.05384643481</v>
      </c>
      <c r="I7" s="17">
        <f t="shared" si="2"/>
        <v>9477462.9461535644</v>
      </c>
    </row>
    <row r="8" spans="1:9" ht="15.75" customHeight="1" x14ac:dyDescent="0.25">
      <c r="A8" s="5">
        <f t="shared" si="3"/>
        <v>2030</v>
      </c>
      <c r="B8" s="49">
        <v>609840.07999999996</v>
      </c>
      <c r="C8" s="50">
        <v>1646000</v>
      </c>
      <c r="D8" s="50">
        <v>2871000</v>
      </c>
      <c r="E8" s="50">
        <v>2832000</v>
      </c>
      <c r="F8" s="50">
        <v>2878000</v>
      </c>
      <c r="G8" s="17">
        <f t="shared" si="0"/>
        <v>10227000</v>
      </c>
      <c r="H8" s="17">
        <f t="shared" si="1"/>
        <v>702286.67339168477</v>
      </c>
      <c r="I8" s="17">
        <f t="shared" si="2"/>
        <v>9524713.3266083151</v>
      </c>
    </row>
    <row r="9" spans="1:9" ht="15.75" customHeight="1" x14ac:dyDescent="0.25">
      <c r="A9" s="5">
        <f t="shared" si="3"/>
        <v>2031</v>
      </c>
      <c r="B9" s="49">
        <v>604703.35257142852</v>
      </c>
      <c r="C9" s="50">
        <v>1668571.4285714291</v>
      </c>
      <c r="D9" s="50">
        <v>2879000</v>
      </c>
      <c r="E9" s="50">
        <v>2816000</v>
      </c>
      <c r="F9" s="50">
        <v>2913000</v>
      </c>
      <c r="G9" s="17">
        <f t="shared" si="0"/>
        <v>10276571.428571429</v>
      </c>
      <c r="H9" s="17">
        <f t="shared" si="1"/>
        <v>696371.26157104608</v>
      </c>
      <c r="I9" s="17">
        <f t="shared" si="2"/>
        <v>9580200.1670003831</v>
      </c>
    </row>
    <row r="10" spans="1:9" ht="15.75" customHeight="1" x14ac:dyDescent="0.25">
      <c r="A10" s="5">
        <f t="shared" si="3"/>
        <v>2032</v>
      </c>
      <c r="B10" s="49">
        <v>599967.4582244897</v>
      </c>
      <c r="C10" s="50">
        <v>1691367.3469387761</v>
      </c>
      <c r="D10" s="50">
        <v>2889714.2857142859</v>
      </c>
      <c r="E10" s="50">
        <v>2799142.8571428568</v>
      </c>
      <c r="F10" s="50">
        <v>2944714.2857142859</v>
      </c>
      <c r="G10" s="17">
        <f t="shared" si="0"/>
        <v>10324938.775510205</v>
      </c>
      <c r="H10" s="17">
        <f t="shared" si="1"/>
        <v>690917.44573387422</v>
      </c>
      <c r="I10" s="17">
        <f t="shared" si="2"/>
        <v>9634021.3297763299</v>
      </c>
    </row>
    <row r="11" spans="1:9" ht="15.75" customHeight="1" x14ac:dyDescent="0.25">
      <c r="A11" s="5">
        <f t="shared" si="3"/>
        <v>2033</v>
      </c>
      <c r="B11" s="49">
        <v>595252.24162798829</v>
      </c>
      <c r="C11" s="50">
        <v>1713991.2536443151</v>
      </c>
      <c r="D11" s="50">
        <v>2901959.1836734698</v>
      </c>
      <c r="E11" s="50">
        <v>2781877.551020409</v>
      </c>
      <c r="F11" s="50">
        <v>2973816.326530613</v>
      </c>
      <c r="G11" s="17">
        <f t="shared" si="0"/>
        <v>10371644.314868808</v>
      </c>
      <c r="H11" s="17">
        <f t="shared" si="1"/>
        <v>685487.44221905398</v>
      </c>
      <c r="I11" s="17">
        <f t="shared" si="2"/>
        <v>9686156.8726497535</v>
      </c>
    </row>
    <row r="12" spans="1:9" ht="15.75" customHeight="1" x14ac:dyDescent="0.25">
      <c r="A12" s="5">
        <f t="shared" si="3"/>
        <v>2034</v>
      </c>
      <c r="B12" s="49">
        <v>590615.26586055802</v>
      </c>
      <c r="C12" s="50">
        <v>1735275.7184506459</v>
      </c>
      <c r="D12" s="50">
        <v>2914810.495626823</v>
      </c>
      <c r="E12" s="50">
        <v>2764717.2011661809</v>
      </c>
      <c r="F12" s="50">
        <v>3000647.2303207</v>
      </c>
      <c r="G12" s="17">
        <f t="shared" si="0"/>
        <v>10415450.645564349</v>
      </c>
      <c r="H12" s="17">
        <f t="shared" si="1"/>
        <v>680147.54018062702</v>
      </c>
      <c r="I12" s="17">
        <f t="shared" si="2"/>
        <v>9735303.1053837221</v>
      </c>
    </row>
    <row r="13" spans="1:9" ht="15.75" customHeight="1" x14ac:dyDescent="0.25">
      <c r="A13" s="5">
        <f t="shared" si="3"/>
        <v>2035</v>
      </c>
      <c r="B13" s="49">
        <v>586118.7928692092</v>
      </c>
      <c r="C13" s="50">
        <v>1754600.8210864521</v>
      </c>
      <c r="D13" s="50">
        <v>2927640.5664306539</v>
      </c>
      <c r="E13" s="50">
        <v>2748105.3727613501</v>
      </c>
      <c r="F13" s="50">
        <v>3025882.5489379428</v>
      </c>
      <c r="G13" s="17">
        <f t="shared" si="0"/>
        <v>10456229.309216399</v>
      </c>
      <c r="H13" s="17">
        <f t="shared" si="1"/>
        <v>674969.43994967814</v>
      </c>
      <c r="I13" s="17">
        <f t="shared" si="2"/>
        <v>9781259.8692667205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0.5853708211183577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0.57328003215306522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0.85345083567169622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0.84713596543528158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0.85345083567169622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0.84713596543528158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0.38422217731833502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0.3725530043356543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0.81818486275893454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0.81068744946577553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0.81818486275893454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0.81068744946577553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0.9013080614728598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0.89680603374707946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0.88925282993074306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0.88427148948277889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0.88925282993074306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0.88427148948277889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0.87921975964732157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4.1866000000000082E-3</v>
      </c>
    </row>
    <row r="4" spans="1:8" ht="15.75" customHeight="1" x14ac:dyDescent="0.25">
      <c r="B4" s="19" t="s">
        <v>69</v>
      </c>
      <c r="C4" s="101">
        <v>3.4764499999999997E-2</v>
      </c>
    </row>
    <row r="5" spans="1:8" ht="15.75" customHeight="1" x14ac:dyDescent="0.25">
      <c r="B5" s="19" t="s">
        <v>70</v>
      </c>
      <c r="C5" s="101">
        <v>3.1592600000000033E-2</v>
      </c>
    </row>
    <row r="6" spans="1:8" ht="15.75" customHeight="1" x14ac:dyDescent="0.25">
      <c r="B6" s="19" t="s">
        <v>71</v>
      </c>
      <c r="C6" s="101">
        <v>0.16727610000000029</v>
      </c>
    </row>
    <row r="7" spans="1:8" ht="15.75" customHeight="1" x14ac:dyDescent="0.25">
      <c r="B7" s="19" t="s">
        <v>72</v>
      </c>
      <c r="C7" s="101">
        <v>0.51364719999999997</v>
      </c>
    </row>
    <row r="8" spans="1:8" ht="15.75" customHeight="1" x14ac:dyDescent="0.25">
      <c r="B8" s="19" t="s">
        <v>73</v>
      </c>
      <c r="C8" s="101">
        <v>5.142000000000009E-4</v>
      </c>
    </row>
    <row r="9" spans="1:8" ht="15.75" customHeight="1" x14ac:dyDescent="0.25">
      <c r="B9" s="19" t="s">
        <v>74</v>
      </c>
      <c r="C9" s="101">
        <v>0.1789375999999997</v>
      </c>
    </row>
    <row r="10" spans="1:8" ht="15.75" customHeight="1" x14ac:dyDescent="0.25">
      <c r="B10" s="19" t="s">
        <v>75</v>
      </c>
      <c r="C10" s="101">
        <v>6.9081200000000106E-2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6.0123603405278697E-2</v>
      </c>
      <c r="D14" s="55">
        <v>6.0123603405278697E-2</v>
      </c>
      <c r="E14" s="55">
        <v>6.0123603405278697E-2</v>
      </c>
      <c r="F14" s="55">
        <v>6.0123603405278697E-2</v>
      </c>
    </row>
    <row r="15" spans="1:8" ht="15.75" customHeight="1" x14ac:dyDescent="0.25">
      <c r="B15" s="19" t="s">
        <v>82</v>
      </c>
      <c r="C15" s="101">
        <v>0.64463796691699249</v>
      </c>
      <c r="D15" s="101">
        <v>0.64463796691699249</v>
      </c>
      <c r="E15" s="101">
        <v>0.64463796691699249</v>
      </c>
      <c r="F15" s="101">
        <v>0.64463796691699249</v>
      </c>
    </row>
    <row r="16" spans="1:8" ht="15.75" customHeight="1" x14ac:dyDescent="0.25">
      <c r="B16" s="19" t="s">
        <v>83</v>
      </c>
      <c r="C16" s="101">
        <v>1.1737965988328471E-2</v>
      </c>
      <c r="D16" s="101">
        <v>1.1737965988328471E-2</v>
      </c>
      <c r="E16" s="101">
        <v>1.1737965988328471E-2</v>
      </c>
      <c r="F16" s="101">
        <v>1.1737965988328471E-2</v>
      </c>
    </row>
    <row r="17" spans="1:8" ht="15.75" customHeight="1" x14ac:dyDescent="0.25">
      <c r="B17" s="19" t="s">
        <v>84</v>
      </c>
      <c r="C17" s="101">
        <v>4.1077226371291783E-4</v>
      </c>
      <c r="D17" s="101">
        <v>4.1077226371291783E-4</v>
      </c>
      <c r="E17" s="101">
        <v>4.1077226371291783E-4</v>
      </c>
      <c r="F17" s="101">
        <v>4.1077226371291783E-4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1.566186659983906E-2</v>
      </c>
      <c r="D19" s="101">
        <v>1.566186659983906E-2</v>
      </c>
      <c r="E19" s="101">
        <v>1.566186659983906E-2</v>
      </c>
      <c r="F19" s="101">
        <v>1.566186659983906E-2</v>
      </c>
    </row>
    <row r="20" spans="1:8" ht="15.75" customHeight="1" x14ac:dyDescent="0.25">
      <c r="B20" s="19" t="s">
        <v>87</v>
      </c>
      <c r="C20" s="101">
        <v>9.7501729496966699E-3</v>
      </c>
      <c r="D20" s="101">
        <v>9.7501729496966699E-3</v>
      </c>
      <c r="E20" s="101">
        <v>9.7501729496966699E-3</v>
      </c>
      <c r="F20" s="101">
        <v>9.7501729496966699E-3</v>
      </c>
    </row>
    <row r="21" spans="1:8" ht="15.75" customHeight="1" x14ac:dyDescent="0.25">
      <c r="B21" s="19" t="s">
        <v>88</v>
      </c>
      <c r="C21" s="101">
        <v>0.16638346834571979</v>
      </c>
      <c r="D21" s="101">
        <v>0.16638346834571979</v>
      </c>
      <c r="E21" s="101">
        <v>0.16638346834571979</v>
      </c>
      <c r="F21" s="101">
        <v>0.16638346834571979</v>
      </c>
    </row>
    <row r="22" spans="1:8" ht="15.75" customHeight="1" x14ac:dyDescent="0.25">
      <c r="B22" s="19" t="s">
        <v>89</v>
      </c>
      <c r="C22" s="101">
        <v>9.1294183530432171E-2</v>
      </c>
      <c r="D22" s="101">
        <v>9.1294183530432171E-2</v>
      </c>
      <c r="E22" s="101">
        <v>9.1294183530432171E-2</v>
      </c>
      <c r="F22" s="101">
        <v>9.1294183530432171E-2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2.9403015000000001E-2</v>
      </c>
    </row>
    <row r="27" spans="1:8" ht="15.75" customHeight="1" x14ac:dyDescent="0.25">
      <c r="B27" s="19" t="s">
        <v>92</v>
      </c>
      <c r="C27" s="101">
        <v>9.4778499999999995E-3</v>
      </c>
    </row>
    <row r="28" spans="1:8" ht="15.75" customHeight="1" x14ac:dyDescent="0.25">
      <c r="B28" s="19" t="s">
        <v>93</v>
      </c>
      <c r="C28" s="101">
        <v>0.26792401599999999</v>
      </c>
    </row>
    <row r="29" spans="1:8" ht="15.75" customHeight="1" x14ac:dyDescent="0.25">
      <c r="B29" s="19" t="s">
        <v>94</v>
      </c>
      <c r="C29" s="101">
        <v>0.15314538599999999</v>
      </c>
    </row>
    <row r="30" spans="1:8" ht="15.75" customHeight="1" x14ac:dyDescent="0.25">
      <c r="B30" s="19" t="s">
        <v>95</v>
      </c>
      <c r="C30" s="101">
        <v>8.2032367999999994E-2</v>
      </c>
    </row>
    <row r="31" spans="1:8" ht="15.75" customHeight="1" x14ac:dyDescent="0.25">
      <c r="B31" s="19" t="s">
        <v>96</v>
      </c>
      <c r="C31" s="101">
        <v>7.4517409999999996E-3</v>
      </c>
    </row>
    <row r="32" spans="1:8" ht="15.75" customHeight="1" x14ac:dyDescent="0.25">
      <c r="B32" s="19" t="s">
        <v>97</v>
      </c>
      <c r="C32" s="101">
        <v>1.1600134E-2</v>
      </c>
    </row>
    <row r="33" spans="2:3" ht="15.75" customHeight="1" x14ac:dyDescent="0.25">
      <c r="B33" s="19" t="s">
        <v>98</v>
      </c>
      <c r="C33" s="101">
        <v>0.249526525</v>
      </c>
    </row>
    <row r="34" spans="2:3" ht="15.75" customHeight="1" x14ac:dyDescent="0.25">
      <c r="B34" s="19" t="s">
        <v>99</v>
      </c>
      <c r="C34" s="101">
        <v>0.18943896499999999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0.42180623856288357</v>
      </c>
      <c r="D2" s="52">
        <f>IFERROR(1-_xlfn.NORM.DIST(_xlfn.NORM.INV(SUM(D4:D5), 0, 1) + 1, 0, 1, TRUE), "")</f>
        <v>0.42180623856288357</v>
      </c>
      <c r="E2" s="52">
        <f>IFERROR(1-_xlfn.NORM.DIST(_xlfn.NORM.INV(SUM(E4:E5), 0, 1) + 1, 0, 1, TRUE), "")</f>
        <v>0.42890962659178988</v>
      </c>
      <c r="F2" s="52">
        <f>IFERROR(1-_xlfn.NORM.DIST(_xlfn.NORM.INV(SUM(F4:F5), 0, 1) + 1, 0, 1, TRUE), "")</f>
        <v>0.37923916161931714</v>
      </c>
      <c r="G2" s="52">
        <f>IFERROR(1-_xlfn.NORM.DIST(_xlfn.NORM.INV(SUM(G4:G5), 0, 1) + 1, 0, 1, TRUE), "")</f>
        <v>0.39092597722275935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0.36712696143711643</v>
      </c>
      <c r="D3" s="52">
        <f>IFERROR(_xlfn.NORM.DIST(_xlfn.NORM.INV(SUM(D4:D5), 0, 1) + 1, 0, 1, TRUE) - SUM(D4:D5), "")</f>
        <v>0.36712696143711643</v>
      </c>
      <c r="E3" s="52">
        <f>IFERROR(_xlfn.NORM.DIST(_xlfn.NORM.INV(SUM(E4:E5), 0, 1) + 1, 0, 1, TRUE) - SUM(E4:E5), "")</f>
        <v>0.36522427340821012</v>
      </c>
      <c r="F3" s="52">
        <f>IFERROR(_xlfn.NORM.DIST(_xlfn.NORM.INV(SUM(F4:F5), 0, 1) + 1, 0, 1, TRUE) - SUM(F4:F5), "")</f>
        <v>0.37645553838068285</v>
      </c>
      <c r="G3" s="52">
        <f>IFERROR(_xlfn.NORM.DIST(_xlfn.NORM.INV(SUM(G4:G5), 0, 1) + 1, 0, 1, TRUE) - SUM(G4:G5), "")</f>
        <v>0.37426282277724066</v>
      </c>
    </row>
    <row r="4" spans="1:15" ht="15.75" customHeight="1" x14ac:dyDescent="0.25">
      <c r="B4" s="5" t="s">
        <v>104</v>
      </c>
      <c r="C4" s="45">
        <v>0.1209505</v>
      </c>
      <c r="D4" s="53">
        <v>0.1209505</v>
      </c>
      <c r="E4" s="53">
        <v>0.1149128</v>
      </c>
      <c r="F4" s="53">
        <v>0.1187933</v>
      </c>
      <c r="G4" s="53">
        <v>0.14242050000000001</v>
      </c>
    </row>
    <row r="5" spans="1:15" ht="15.75" customHeight="1" x14ac:dyDescent="0.25">
      <c r="B5" s="5" t="s">
        <v>105</v>
      </c>
      <c r="C5" s="45">
        <v>9.0116299999999996E-2</v>
      </c>
      <c r="D5" s="53">
        <v>9.0116299999999996E-2</v>
      </c>
      <c r="E5" s="53">
        <v>9.0953300000000001E-2</v>
      </c>
      <c r="F5" s="53">
        <v>0.12551200000000001</v>
      </c>
      <c r="G5" s="53">
        <v>9.2390699999999992E-2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0.4829443176119903</v>
      </c>
      <c r="D8" s="52">
        <f>IFERROR(1-_xlfn.NORM.DIST(_xlfn.NORM.INV(SUM(D10:D11), 0, 1) + 1, 0, 1, TRUE), "")</f>
        <v>0.4829443176119903</v>
      </c>
      <c r="E8" s="52">
        <f>IFERROR(1-_xlfn.NORM.DIST(_xlfn.NORM.INV(SUM(E10:E11), 0, 1) + 1, 0, 1, TRUE), "")</f>
        <v>0.59698980997872075</v>
      </c>
      <c r="F8" s="52">
        <f>IFERROR(1-_xlfn.NORM.DIST(_xlfn.NORM.INV(SUM(F10:F11), 0, 1) + 1, 0, 1, TRUE), "")</f>
        <v>0.68020858093685532</v>
      </c>
      <c r="G8" s="52">
        <f>IFERROR(1-_xlfn.NORM.DIST(_xlfn.NORM.INV(SUM(G10:G11), 0, 1) + 1, 0, 1, TRUE), "")</f>
        <v>0.5872286834367908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0.3478312823880097</v>
      </c>
      <c r="D9" s="52">
        <f>IFERROR(_xlfn.NORM.DIST(_xlfn.NORM.INV(SUM(D10:D11), 0, 1) + 1, 0, 1, TRUE) - SUM(D10:D11), "")</f>
        <v>0.3478312823880097</v>
      </c>
      <c r="E9" s="52">
        <f>IFERROR(_xlfn.NORM.DIST(_xlfn.NORM.INV(SUM(E10:E11), 0, 1) + 1, 0, 1, TRUE) - SUM(E10:E11), "")</f>
        <v>0.29654779002127923</v>
      </c>
      <c r="F9" s="52">
        <f>IFERROR(_xlfn.NORM.DIST(_xlfn.NORM.INV(SUM(F10:F11), 0, 1) + 1, 0, 1, TRUE) - SUM(F10:F11), "")</f>
        <v>0.24877761906314469</v>
      </c>
      <c r="G9" s="52">
        <f>IFERROR(_xlfn.NORM.DIST(_xlfn.NORM.INV(SUM(G10:G11), 0, 1) + 1, 0, 1, TRUE) - SUM(G10:G11), "")</f>
        <v>0.30161881656320921</v>
      </c>
    </row>
    <row r="10" spans="1:15" ht="15.75" customHeight="1" x14ac:dyDescent="0.25">
      <c r="B10" s="5" t="s">
        <v>109</v>
      </c>
      <c r="C10" s="45">
        <v>7.8381999999999993E-2</v>
      </c>
      <c r="D10" s="53">
        <v>7.8381999999999993E-2</v>
      </c>
      <c r="E10" s="53">
        <v>5.3425599999999997E-2</v>
      </c>
      <c r="F10" s="53">
        <v>3.8551099999999998E-2</v>
      </c>
      <c r="G10" s="53">
        <v>6.2201800000000002E-2</v>
      </c>
    </row>
    <row r="11" spans="1:15" ht="15.75" customHeight="1" x14ac:dyDescent="0.25">
      <c r="B11" s="5" t="s">
        <v>110</v>
      </c>
      <c r="C11" s="45">
        <v>9.084239999999999E-2</v>
      </c>
      <c r="D11" s="53">
        <v>9.084239999999999E-2</v>
      </c>
      <c r="E11" s="53">
        <v>5.3036800000000002E-2</v>
      </c>
      <c r="F11" s="53">
        <v>3.2462699999999997E-2</v>
      </c>
      <c r="G11" s="53">
        <v>4.8950699999999993E-2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0.62008740000000007</v>
      </c>
      <c r="D2" s="53">
        <v>0.26531189999999999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8.8325500000000001E-2</v>
      </c>
      <c r="D3" s="53">
        <v>0.1554044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0.23018359999999999</v>
      </c>
      <c r="D4" s="53">
        <v>0.45311059999999997</v>
      </c>
      <c r="E4" s="53">
        <v>0.75188350000000004</v>
      </c>
      <c r="F4" s="53">
        <v>0.35143940000000001</v>
      </c>
      <c r="G4" s="53">
        <v>0</v>
      </c>
    </row>
    <row r="5" spans="1:7" x14ac:dyDescent="0.25">
      <c r="B5" s="3" t="s">
        <v>122</v>
      </c>
      <c r="C5" s="52">
        <v>6.1403399999999997E-2</v>
      </c>
      <c r="D5" s="52">
        <v>0.12617310000000001</v>
      </c>
      <c r="E5" s="52">
        <f>1-SUM(E2:E4)</f>
        <v>0.24811649999999996</v>
      </c>
      <c r="F5" s="52">
        <f>1-SUM(F2:F4)</f>
        <v>0.64856059999999993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37CEE9-B910-4DA4-9E0A-E390206DF293}"/>
</file>

<file path=customXml/itemProps2.xml><?xml version="1.0" encoding="utf-8"?>
<ds:datastoreItem xmlns:ds="http://schemas.openxmlformats.org/officeDocument/2006/customXml" ds:itemID="{4C5B096A-86CD-4224-97AB-771230713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2024-03-26T04:24:54Z</dcterms:modified>
</cp:coreProperties>
</file>