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266EA99-8EC2-499A-B66E-03E098B1AEB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6" i="2"/>
  <c r="A35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<sst xmlns="http://schemas.openxmlformats.org/spreadsheetml/2006/main" count="2092" uniqueCount="341">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</sst>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4354785.1875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0.40500000000000003</v>
      </c>
    </row>
    <row r="13" spans="1:3" ht="15" customHeight="1" x14ac:dyDescent="0.25">
      <c r="B13" s="5" t="s">
        <v>13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0.28578644131437603</v>
      </c>
    </row>
    <row r="30" spans="1:3" ht="14.25" customHeight="1" x14ac:dyDescent="0.25">
      <c r="B30" s="25" t="s">
        <v>27</v>
      </c>
      <c r="C30" s="99">
        <v>6.9844134891047002E-2</v>
      </c>
    </row>
    <row r="31" spans="1:3" ht="14.25" customHeight="1" x14ac:dyDescent="0.25">
      <c r="B31" s="25" t="s">
        <v>28</v>
      </c>
      <c r="C31" s="99">
        <v>8.7209546463448695E-2</v>
      </c>
    </row>
    <row r="32" spans="1:3" ht="14.25" customHeight="1" x14ac:dyDescent="0.25">
      <c r="B32" s="25" t="s">
        <v>29</v>
      </c>
      <c r="C32" s="99">
        <v>0.55715987733112793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24.115670000000001</v>
      </c>
    </row>
    <row r="38" spans="1:5" ht="15" customHeight="1" x14ac:dyDescent="0.25">
      <c r="B38" s="11" t="s">
        <v>34</v>
      </c>
      <c r="C38" s="43">
        <v>45.25882</v>
      </c>
      <c r="D38" s="12"/>
      <c r="E38" s="13"/>
    </row>
    <row r="39" spans="1:5" ht="15" customHeight="1" x14ac:dyDescent="0.25">
      <c r="B39" s="11" t="s">
        <v>35</v>
      </c>
      <c r="C39" s="43">
        <v>66.003</v>
      </c>
      <c r="D39" s="12"/>
      <c r="E39" s="12"/>
    </row>
    <row r="40" spans="1:5" ht="15" customHeight="1" x14ac:dyDescent="0.25">
      <c r="B40" s="11" t="s">
        <v>36</v>
      </c>
      <c r="C40" s="100">
        <v>3.92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18.363099999999999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7.9161000000000006E-3</v>
      </c>
      <c r="D45" s="12"/>
    </row>
    <row r="46" spans="1:5" ht="15.75" customHeight="1" x14ac:dyDescent="0.25">
      <c r="B46" s="11" t="s">
        <v>41</v>
      </c>
      <c r="C46" s="45">
        <v>8.5057899999999992E-2</v>
      </c>
      <c r="D46" s="12"/>
    </row>
    <row r="47" spans="1:5" ht="15.75" customHeight="1" x14ac:dyDescent="0.25">
      <c r="B47" s="11" t="s">
        <v>42</v>
      </c>
      <c r="C47" s="45">
        <v>7.3472599999999999E-2</v>
      </c>
      <c r="D47" s="12"/>
      <c r="E47" s="13"/>
    </row>
    <row r="48" spans="1:5" ht="15" customHeight="1" x14ac:dyDescent="0.25">
      <c r="B48" s="11" t="s">
        <v>43</v>
      </c>
      <c r="C48" s="46">
        <v>0.8335534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0.52655600000000002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0.11007333269422</v>
      </c>
      <c r="C2" s="98">
        <v>0.95</v>
      </c>
      <c r="D2" s="56">
        <v>34.15932823545198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44.619845118003099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40.174226962967943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0.1136517268898348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14.144906987123459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14.144906987123459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14.144906987123459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14.144906987123459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14.144906987123459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14.144906987123459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0.217244284915</v>
      </c>
      <c r="C16" s="98">
        <v>0.95</v>
      </c>
      <c r="D16" s="56">
        <v>0.201186158790533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1.0387950708930269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1.0387950708930269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0.34356619999999999</v>
      </c>
      <c r="C21" s="98">
        <v>0.95</v>
      </c>
      <c r="D21" s="56">
        <v>0.97794835932458724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7.9883999999999997E-3</v>
      </c>
      <c r="C23" s="98">
        <v>0.95</v>
      </c>
      <c r="D23" s="56">
        <v>4.6309332646724153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0.28824549415100997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0.14113095914792001</v>
      </c>
      <c r="C27" s="98">
        <v>0.95</v>
      </c>
      <c r="D27" s="56">
        <v>20.45240587972765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0.19636580000000001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59.16814995082278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1.37E-2</v>
      </c>
      <c r="C31" s="98">
        <v>0.95</v>
      </c>
      <c r="D31" s="56">
        <v>0.82917296352271452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0.49888320000000003</v>
      </c>
      <c r="C32" s="98">
        <v>0.95</v>
      </c>
      <c r="D32" s="56">
        <v>0.36881327727825219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0.1475428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0.11203050000000001</v>
      </c>
      <c r="C38" s="98">
        <v>0.95</v>
      </c>
      <c r="D38" s="56">
        <v>5.7015504682514626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0.26000139999999999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0.11525280000000004</v>
      </c>
      <c r="C3" s="21">
        <f>frac_mam_1_5months * 2.6</f>
        <v>0.11525280000000004</v>
      </c>
      <c r="D3" s="21">
        <f>frac_mam_6_11months * 2.6</f>
        <v>0.16835364</v>
      </c>
      <c r="E3" s="21">
        <f>frac_mam_12_23months * 2.6</f>
        <v>0.18794594000000001</v>
      </c>
      <c r="F3" s="21">
        <f>frac_mam_24_59months * 2.6</f>
        <v>0.14026427999999999</v>
      </c>
    </row>
    <row r="4" spans="1:6" ht="15.75" customHeight="1" x14ac:dyDescent="0.25">
      <c r="A4" s="3" t="s">
        <v>205</v>
      </c>
      <c r="B4" s="21">
        <f>frac_sam_1month * 2.6</f>
        <v>4.9389599999999999E-2</v>
      </c>
      <c r="C4" s="21">
        <f>frac_sam_1_5months * 2.6</f>
        <v>4.9389599999999999E-2</v>
      </c>
      <c r="D4" s="21">
        <f>frac_sam_6_11months * 2.6</f>
        <v>4.1570360000000001E-2</v>
      </c>
      <c r="E4" s="21">
        <f>frac_sam_12_23months * 2.6</f>
        <v>4.0669719999999999E-2</v>
      </c>
      <c r="F4" s="21">
        <f>frac_sam_24_59months * 2.6</f>
        <v>3.5258860000000003E-2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947551.33339999989</v>
      </c>
      <c r="C2" s="49">
        <v>1618000</v>
      </c>
      <c r="D2" s="49">
        <v>2755000</v>
      </c>
      <c r="E2" s="49">
        <v>1937000</v>
      </c>
      <c r="F2" s="49">
        <v>1360000</v>
      </c>
      <c r="G2" s="17">
        <f t="shared" ref="G2:G13" si="0">C2+D2+E2+F2</f>
        <v>7670000</v>
      </c>
      <c r="H2" s="17">
        <f t="shared" ref="H2:H13" si="1">(B2 + stillbirth*B2/(1000-stillbirth))/(1-abortion)</f>
        <v>1096905.4635819376</v>
      </c>
      <c r="I2" s="17">
        <f t="shared" ref="I2:I13" si="2">G2-H2</f>
        <v>6573094.5364180626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961852.5</v>
      </c>
      <c r="C3" s="50">
        <v>1646000</v>
      </c>
      <c r="D3" s="50">
        <v>2822000</v>
      </c>
      <c r="E3" s="50">
        <v>2009000</v>
      </c>
      <c r="F3" s="50">
        <v>1402000</v>
      </c>
      <c r="G3" s="17">
        <f t="shared" si="0"/>
        <v>7879000</v>
      </c>
      <c r="H3" s="17">
        <f t="shared" si="1"/>
        <v>1113460.7964976199</v>
      </c>
      <c r="I3" s="17">
        <f t="shared" si="2"/>
        <v>6765539.2035023803</v>
      </c>
    </row>
    <row r="4" spans="1:9" ht="15.75" customHeight="1" x14ac:dyDescent="0.25">
      <c r="A4" s="5">
        <f t="shared" si="3"/>
        <v>2026</v>
      </c>
      <c r="B4" s="49">
        <v>974579.23080000002</v>
      </c>
      <c r="C4" s="50">
        <v>1674000</v>
      </c>
      <c r="D4" s="50">
        <v>2886000</v>
      </c>
      <c r="E4" s="50">
        <v>2085000</v>
      </c>
      <c r="F4" s="50">
        <v>1444000</v>
      </c>
      <c r="G4" s="17">
        <f t="shared" si="0"/>
        <v>8089000</v>
      </c>
      <c r="H4" s="17">
        <f t="shared" si="1"/>
        <v>1128193.5292330226</v>
      </c>
      <c r="I4" s="17">
        <f t="shared" si="2"/>
        <v>6960806.4707669774</v>
      </c>
    </row>
    <row r="5" spans="1:9" ht="15.75" customHeight="1" x14ac:dyDescent="0.25">
      <c r="A5" s="5">
        <f t="shared" si="3"/>
        <v>2027</v>
      </c>
      <c r="B5" s="49">
        <v>987058.71940000006</v>
      </c>
      <c r="C5" s="50">
        <v>1701000</v>
      </c>
      <c r="D5" s="50">
        <v>2948000</v>
      </c>
      <c r="E5" s="50">
        <v>2166000</v>
      </c>
      <c r="F5" s="50">
        <v>1488000</v>
      </c>
      <c r="G5" s="17">
        <f t="shared" si="0"/>
        <v>8303000</v>
      </c>
      <c r="H5" s="17">
        <f t="shared" si="1"/>
        <v>1142640.049168708</v>
      </c>
      <c r="I5" s="17">
        <f t="shared" si="2"/>
        <v>7160359.9508312922</v>
      </c>
    </row>
    <row r="6" spans="1:9" ht="15.75" customHeight="1" x14ac:dyDescent="0.25">
      <c r="A6" s="5">
        <f t="shared" si="3"/>
        <v>2028</v>
      </c>
      <c r="B6" s="49">
        <v>999279.07260000019</v>
      </c>
      <c r="C6" s="50">
        <v>1728000</v>
      </c>
      <c r="D6" s="50">
        <v>3006000</v>
      </c>
      <c r="E6" s="50">
        <v>2248000</v>
      </c>
      <c r="F6" s="50">
        <v>1533000</v>
      </c>
      <c r="G6" s="17">
        <f t="shared" si="0"/>
        <v>8515000</v>
      </c>
      <c r="H6" s="17">
        <f t="shared" si="1"/>
        <v>1156786.5884848242</v>
      </c>
      <c r="I6" s="17">
        <f t="shared" si="2"/>
        <v>7358213.4115151763</v>
      </c>
    </row>
    <row r="7" spans="1:9" ht="15.75" customHeight="1" x14ac:dyDescent="0.25">
      <c r="A7" s="5">
        <f t="shared" si="3"/>
        <v>2029</v>
      </c>
      <c r="B7" s="49">
        <v>1011141.117</v>
      </c>
      <c r="C7" s="50">
        <v>1758000</v>
      </c>
      <c r="D7" s="50">
        <v>3063000</v>
      </c>
      <c r="E7" s="50">
        <v>2331000</v>
      </c>
      <c r="F7" s="50">
        <v>1582000</v>
      </c>
      <c r="G7" s="17">
        <f t="shared" si="0"/>
        <v>8734000</v>
      </c>
      <c r="H7" s="17">
        <f t="shared" si="1"/>
        <v>1170518.3419560827</v>
      </c>
      <c r="I7" s="17">
        <f t="shared" si="2"/>
        <v>7563481.6580439173</v>
      </c>
    </row>
    <row r="8" spans="1:9" ht="15.75" customHeight="1" x14ac:dyDescent="0.25">
      <c r="A8" s="5">
        <f t="shared" si="3"/>
        <v>2030</v>
      </c>
      <c r="B8" s="49">
        <v>1022664.936</v>
      </c>
      <c r="C8" s="50">
        <v>1792000</v>
      </c>
      <c r="D8" s="50">
        <v>3119000</v>
      </c>
      <c r="E8" s="50">
        <v>2411000</v>
      </c>
      <c r="F8" s="50">
        <v>1634000</v>
      </c>
      <c r="G8" s="17">
        <f t="shared" si="0"/>
        <v>8956000</v>
      </c>
      <c r="H8" s="17">
        <f t="shared" si="1"/>
        <v>1183858.5585510747</v>
      </c>
      <c r="I8" s="17">
        <f t="shared" si="2"/>
        <v>7772141.4414489251</v>
      </c>
    </row>
    <row r="9" spans="1:9" ht="15.75" customHeight="1" x14ac:dyDescent="0.25">
      <c r="A9" s="5">
        <f t="shared" si="3"/>
        <v>2031</v>
      </c>
      <c r="B9" s="49">
        <v>1033395.450657143</v>
      </c>
      <c r="C9" s="50">
        <v>1816857.142857143</v>
      </c>
      <c r="D9" s="50">
        <v>3171000</v>
      </c>
      <c r="E9" s="50">
        <v>2478714.2857142859</v>
      </c>
      <c r="F9" s="50">
        <v>1673142.857142857</v>
      </c>
      <c r="G9" s="17">
        <f t="shared" si="0"/>
        <v>9139714.2857142854</v>
      </c>
      <c r="H9" s="17">
        <f t="shared" si="1"/>
        <v>1196280.4292609515</v>
      </c>
      <c r="I9" s="17">
        <f t="shared" si="2"/>
        <v>7943433.856453334</v>
      </c>
    </row>
    <row r="10" spans="1:9" ht="15.75" customHeight="1" x14ac:dyDescent="0.25">
      <c r="A10" s="5">
        <f t="shared" si="3"/>
        <v>2032</v>
      </c>
      <c r="B10" s="49">
        <v>1043615.872179592</v>
      </c>
      <c r="C10" s="50">
        <v>1841265.306122449</v>
      </c>
      <c r="D10" s="50">
        <v>3220857.1428571432</v>
      </c>
      <c r="E10" s="50">
        <v>2545816.326530613</v>
      </c>
      <c r="F10" s="50">
        <v>1711877.551020408</v>
      </c>
      <c r="G10" s="17">
        <f t="shared" si="0"/>
        <v>9319816.326530613</v>
      </c>
      <c r="H10" s="17">
        <f t="shared" si="1"/>
        <v>1208111.8053699988</v>
      </c>
      <c r="I10" s="17">
        <f t="shared" si="2"/>
        <v>8111704.5211606137</v>
      </c>
    </row>
    <row r="11" spans="1:9" ht="15.75" customHeight="1" x14ac:dyDescent="0.25">
      <c r="A11" s="5">
        <f t="shared" si="3"/>
        <v>2033</v>
      </c>
      <c r="B11" s="49">
        <v>1053478.2495195339</v>
      </c>
      <c r="C11" s="50">
        <v>1865160.3498542269</v>
      </c>
      <c r="D11" s="50">
        <v>3268693.8775510201</v>
      </c>
      <c r="E11" s="50">
        <v>2611647.2303207</v>
      </c>
      <c r="F11" s="50">
        <v>1750145.772594752</v>
      </c>
      <c r="G11" s="17">
        <f t="shared" si="0"/>
        <v>9495647.2303206995</v>
      </c>
      <c r="H11" s="17">
        <f t="shared" si="1"/>
        <v>1219528.7019609958</v>
      </c>
      <c r="I11" s="17">
        <f t="shared" si="2"/>
        <v>8276118.5283597037</v>
      </c>
    </row>
    <row r="12" spans="1:9" ht="15.75" customHeight="1" x14ac:dyDescent="0.25">
      <c r="A12" s="5">
        <f t="shared" si="3"/>
        <v>2034</v>
      </c>
      <c r="B12" s="49">
        <v>1062966.7538223241</v>
      </c>
      <c r="C12" s="50">
        <v>1888611.828404831</v>
      </c>
      <c r="D12" s="50">
        <v>3314507.2886297372</v>
      </c>
      <c r="E12" s="50">
        <v>2675311.1203665142</v>
      </c>
      <c r="F12" s="50">
        <v>1787595.168679717</v>
      </c>
      <c r="G12" s="17">
        <f t="shared" si="0"/>
        <v>9666025.406080801</v>
      </c>
      <c r="H12" s="17">
        <f t="shared" si="1"/>
        <v>1230512.7952170365</v>
      </c>
      <c r="I12" s="17">
        <f t="shared" si="2"/>
        <v>8435512.6108637638</v>
      </c>
    </row>
    <row r="13" spans="1:9" ht="15.75" customHeight="1" x14ac:dyDescent="0.25">
      <c r="A13" s="5">
        <f t="shared" si="3"/>
        <v>2035</v>
      </c>
      <c r="B13" s="49">
        <v>1072064.993996942</v>
      </c>
      <c r="C13" s="50">
        <v>1911556.3753198071</v>
      </c>
      <c r="D13" s="50">
        <v>3358579.758433986</v>
      </c>
      <c r="E13" s="50">
        <v>2736355.5661331592</v>
      </c>
      <c r="F13" s="50">
        <v>1823965.9070625331</v>
      </c>
      <c r="G13" s="17">
        <f t="shared" si="0"/>
        <v>9830457.6069494858</v>
      </c>
      <c r="H13" s="17">
        <f t="shared" si="1"/>
        <v>1241045.1104644956</v>
      </c>
      <c r="I13" s="17">
        <f t="shared" si="2"/>
        <v>8589412.4964849912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0.55837019208423522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0.49590658221436551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0.83910936435842509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0.80229367282022779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0.83910936435842509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0.80229367282022779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0.35847803716567678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0.30303217941250055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0.80119614184798416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0.75820487819723859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0.80119614184798416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0.75820487819723859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0.89105209553232112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0.86419857351737206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0.87791378953329191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0.84837298808181705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0.87791378953329191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0.84837298808181705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0.87871437234687699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1.2181401218140131E-2</v>
      </c>
    </row>
    <row r="4" spans="1:8" ht="15.75" customHeight="1" x14ac:dyDescent="0.25">
      <c r="B4" s="19" t="s">
        <v>69</v>
      </c>
      <c r="C4" s="101">
        <v>7.1480107148010633E-2</v>
      </c>
    </row>
    <row r="5" spans="1:8" ht="15.75" customHeight="1" x14ac:dyDescent="0.25">
      <c r="B5" s="19" t="s">
        <v>70</v>
      </c>
      <c r="C5" s="101">
        <v>0.105523710552371</v>
      </c>
    </row>
    <row r="6" spans="1:8" ht="15.75" customHeight="1" x14ac:dyDescent="0.25">
      <c r="B6" s="19" t="s">
        <v>71</v>
      </c>
      <c r="C6" s="101">
        <v>0.25522302552230253</v>
      </c>
    </row>
    <row r="7" spans="1:8" ht="15.75" customHeight="1" x14ac:dyDescent="0.25">
      <c r="B7" s="19" t="s">
        <v>72</v>
      </c>
      <c r="C7" s="101">
        <v>0.37572243757224411</v>
      </c>
    </row>
    <row r="8" spans="1:8" ht="15.75" customHeight="1" x14ac:dyDescent="0.25">
      <c r="B8" s="19" t="s">
        <v>73</v>
      </c>
      <c r="C8" s="101">
        <v>3.1590003159000352E-3</v>
      </c>
    </row>
    <row r="9" spans="1:8" ht="15.75" customHeight="1" x14ac:dyDescent="0.25">
      <c r="B9" s="19" t="s">
        <v>74</v>
      </c>
      <c r="C9" s="101">
        <v>5.5272605527260543E-2</v>
      </c>
    </row>
    <row r="10" spans="1:8" ht="15.75" customHeight="1" x14ac:dyDescent="0.25">
      <c r="B10" s="19" t="s">
        <v>75</v>
      </c>
      <c r="C10" s="101">
        <v>0.1214377121437713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0.12519808072152641</v>
      </c>
      <c r="D14" s="55">
        <v>0.12519808072152641</v>
      </c>
      <c r="E14" s="55">
        <v>0.12519808072152641</v>
      </c>
      <c r="F14" s="55">
        <v>0.12519808072152641</v>
      </c>
    </row>
    <row r="15" spans="1:8" ht="15.75" customHeight="1" x14ac:dyDescent="0.25">
      <c r="B15" s="19" t="s">
        <v>82</v>
      </c>
      <c r="C15" s="101">
        <v>0.1612690439744941</v>
      </c>
      <c r="D15" s="101">
        <v>0.1612690439744941</v>
      </c>
      <c r="E15" s="101">
        <v>0.1612690439744941</v>
      </c>
      <c r="F15" s="101">
        <v>0.1612690439744941</v>
      </c>
    </row>
    <row r="16" spans="1:8" ht="15.75" customHeight="1" x14ac:dyDescent="0.25">
      <c r="B16" s="19" t="s">
        <v>83</v>
      </c>
      <c r="C16" s="101">
        <v>2.05544624250979E-2</v>
      </c>
      <c r="D16" s="101">
        <v>2.05544624250979E-2</v>
      </c>
      <c r="E16" s="101">
        <v>2.05544624250979E-2</v>
      </c>
      <c r="F16" s="101">
        <v>2.05544624250979E-2</v>
      </c>
    </row>
    <row r="17" spans="1:8" ht="15.75" customHeight="1" x14ac:dyDescent="0.25">
      <c r="B17" s="19" t="s">
        <v>84</v>
      </c>
      <c r="C17" s="101">
        <v>0.38184603296141229</v>
      </c>
      <c r="D17" s="101">
        <v>0.38184603296141229</v>
      </c>
      <c r="E17" s="101">
        <v>0.38184603296141229</v>
      </c>
      <c r="F17" s="101">
        <v>0.38184603296141229</v>
      </c>
    </row>
    <row r="18" spans="1:8" ht="15.75" customHeight="1" x14ac:dyDescent="0.25">
      <c r="B18" s="19" t="s">
        <v>85</v>
      </c>
      <c r="C18" s="101">
        <v>5.4711808826019823E-2</v>
      </c>
      <c r="D18" s="101">
        <v>5.4711808826019823E-2</v>
      </c>
      <c r="E18" s="101">
        <v>5.4711808826019823E-2</v>
      </c>
      <c r="F18" s="101">
        <v>5.4711808826019823E-2</v>
      </c>
    </row>
    <row r="19" spans="1:8" ht="15.75" customHeight="1" x14ac:dyDescent="0.25">
      <c r="B19" s="19" t="s">
        <v>86</v>
      </c>
      <c r="C19" s="101">
        <v>3.0265539065716909E-2</v>
      </c>
      <c r="D19" s="101">
        <v>3.0265539065716909E-2</v>
      </c>
      <c r="E19" s="101">
        <v>3.0265539065716909E-2</v>
      </c>
      <c r="F19" s="101">
        <v>3.0265539065716909E-2</v>
      </c>
    </row>
    <row r="20" spans="1:8" ht="15.75" customHeight="1" x14ac:dyDescent="0.25">
      <c r="B20" s="19" t="s">
        <v>87</v>
      </c>
      <c r="C20" s="101">
        <v>1.0857241974918601E-2</v>
      </c>
      <c r="D20" s="101">
        <v>1.0857241974918601E-2</v>
      </c>
      <c r="E20" s="101">
        <v>1.0857241974918601E-2</v>
      </c>
      <c r="F20" s="101">
        <v>1.0857241974918601E-2</v>
      </c>
    </row>
    <row r="21" spans="1:8" ht="15.75" customHeight="1" x14ac:dyDescent="0.25">
      <c r="B21" s="19" t="s">
        <v>88</v>
      </c>
      <c r="C21" s="101">
        <v>6.308013052669835E-2</v>
      </c>
      <c r="D21" s="101">
        <v>6.308013052669835E-2</v>
      </c>
      <c r="E21" s="101">
        <v>6.308013052669835E-2</v>
      </c>
      <c r="F21" s="101">
        <v>6.308013052669835E-2</v>
      </c>
    </row>
    <row r="22" spans="1:8" ht="15.75" customHeight="1" x14ac:dyDescent="0.25">
      <c r="B22" s="19" t="s">
        <v>89</v>
      </c>
      <c r="C22" s="101">
        <v>0.15221765952411559</v>
      </c>
      <c r="D22" s="101">
        <v>0.15221765952411559</v>
      </c>
      <c r="E22" s="101">
        <v>0.15221765952411559</v>
      </c>
      <c r="F22" s="101">
        <v>0.15221765952411559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8.7985991E-2</v>
      </c>
    </row>
    <row r="27" spans="1:8" ht="15.75" customHeight="1" x14ac:dyDescent="0.25">
      <c r="B27" s="19" t="s">
        <v>92</v>
      </c>
      <c r="C27" s="101">
        <v>9.0154729999999995E-3</v>
      </c>
    </row>
    <row r="28" spans="1:8" ht="15.75" customHeight="1" x14ac:dyDescent="0.25">
      <c r="B28" s="19" t="s">
        <v>93</v>
      </c>
      <c r="C28" s="101">
        <v>0.15676572499999999</v>
      </c>
    </row>
    <row r="29" spans="1:8" ht="15.75" customHeight="1" x14ac:dyDescent="0.25">
      <c r="B29" s="19" t="s">
        <v>94</v>
      </c>
      <c r="C29" s="101">
        <v>0.168756885</v>
      </c>
    </row>
    <row r="30" spans="1:8" ht="15.75" customHeight="1" x14ac:dyDescent="0.25">
      <c r="B30" s="19" t="s">
        <v>95</v>
      </c>
      <c r="C30" s="101">
        <v>0.105851448</v>
      </c>
    </row>
    <row r="31" spans="1:8" ht="15.75" customHeight="1" x14ac:dyDescent="0.25">
      <c r="B31" s="19" t="s">
        <v>96</v>
      </c>
      <c r="C31" s="101">
        <v>0.11038854400000001</v>
      </c>
    </row>
    <row r="32" spans="1:8" ht="15.75" customHeight="1" x14ac:dyDescent="0.25">
      <c r="B32" s="19" t="s">
        <v>97</v>
      </c>
      <c r="C32" s="101">
        <v>1.8940327999999999E-2</v>
      </c>
    </row>
    <row r="33" spans="2:3" ht="15.75" customHeight="1" x14ac:dyDescent="0.25">
      <c r="B33" s="19" t="s">
        <v>98</v>
      </c>
      <c r="C33" s="101">
        <v>8.4923389999999987E-2</v>
      </c>
    </row>
    <row r="34" spans="2:3" ht="15.75" customHeight="1" x14ac:dyDescent="0.25">
      <c r="B34" s="19" t="s">
        <v>99</v>
      </c>
      <c r="C34" s="101">
        <v>0.25737221700000001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0.36831192422814019</v>
      </c>
      <c r="D2" s="52">
        <f>IFERROR(1-_xlfn.NORM.DIST(_xlfn.NORM.INV(SUM(D4:D5), 0, 1) + 1, 0, 1, TRUE), "")</f>
        <v>0.36831192422814019</v>
      </c>
      <c r="E2" s="52">
        <f>IFERROR(1-_xlfn.NORM.DIST(_xlfn.NORM.INV(SUM(E4:E5), 0, 1) + 1, 0, 1, TRUE), "")</f>
        <v>0.32883514057661167</v>
      </c>
      <c r="F2" s="52">
        <f>IFERROR(1-_xlfn.NORM.DIST(_xlfn.NORM.INV(SUM(F4:F5), 0, 1) + 1, 0, 1, TRUE), "")</f>
        <v>0.1932907776715993</v>
      </c>
      <c r="G2" s="52">
        <f>IFERROR(1-_xlfn.NORM.DIST(_xlfn.NORM.INV(SUM(G4:G5), 0, 1) + 1, 0, 1, TRUE), "")</f>
        <v>0.20437976545780612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0.37823807577185981</v>
      </c>
      <c r="D3" s="52">
        <f>IFERROR(_xlfn.NORM.DIST(_xlfn.NORM.INV(SUM(D4:D5), 0, 1) + 1, 0, 1, TRUE) - SUM(D4:D5), "")</f>
        <v>0.37823807577185981</v>
      </c>
      <c r="E3" s="52">
        <f>IFERROR(_xlfn.NORM.DIST(_xlfn.NORM.INV(SUM(E4:E5), 0, 1) + 1, 0, 1, TRUE) - SUM(E4:E5), "")</f>
        <v>0.38235605942338835</v>
      </c>
      <c r="F3" s="52">
        <f>IFERROR(_xlfn.NORM.DIST(_xlfn.NORM.INV(SUM(F4:F5), 0, 1) + 1, 0, 1, TRUE) - SUM(F4:F5), "")</f>
        <v>0.36007382232840068</v>
      </c>
      <c r="G3" s="52">
        <f>IFERROR(_xlfn.NORM.DIST(_xlfn.NORM.INV(SUM(G4:G5), 0, 1) + 1, 0, 1, TRUE) - SUM(G4:G5), "")</f>
        <v>0.36465663454219388</v>
      </c>
    </row>
    <row r="4" spans="1:15" ht="15.75" customHeight="1" x14ac:dyDescent="0.25">
      <c r="B4" s="5" t="s">
        <v>104</v>
      </c>
      <c r="C4" s="45">
        <v>0.1782513</v>
      </c>
      <c r="D4" s="53">
        <v>0.1782513</v>
      </c>
      <c r="E4" s="53">
        <v>0.19796159999999999</v>
      </c>
      <c r="F4" s="53">
        <v>0.30888330000000003</v>
      </c>
      <c r="G4" s="53">
        <v>0.28817120000000002</v>
      </c>
    </row>
    <row r="5" spans="1:15" ht="15.75" customHeight="1" x14ac:dyDescent="0.25">
      <c r="B5" s="5" t="s">
        <v>105</v>
      </c>
      <c r="C5" s="45">
        <v>7.5198700000000007E-2</v>
      </c>
      <c r="D5" s="53">
        <v>7.5198700000000007E-2</v>
      </c>
      <c r="E5" s="53">
        <v>9.0847200000000003E-2</v>
      </c>
      <c r="F5" s="53">
        <v>0.13775209999999999</v>
      </c>
      <c r="G5" s="53">
        <v>0.14279240000000001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0.70106104366323019</v>
      </c>
      <c r="D8" s="52">
        <f>IFERROR(1-_xlfn.NORM.DIST(_xlfn.NORM.INV(SUM(D10:D11), 0, 1) + 1, 0, 1, TRUE), "")</f>
        <v>0.70106104366323019</v>
      </c>
      <c r="E8" s="52">
        <f>IFERROR(1-_xlfn.NORM.DIST(_xlfn.NORM.INV(SUM(E10:E11), 0, 1) + 1, 0, 1, TRUE), "")</f>
        <v>0.65546271899326058</v>
      </c>
      <c r="F8" s="52">
        <f>IFERROR(1-_xlfn.NORM.DIST(_xlfn.NORM.INV(SUM(F10:F11), 0, 1) + 1, 0, 1, TRUE), "")</f>
        <v>0.63818750394628487</v>
      </c>
      <c r="G8" s="52">
        <f>IFERROR(1-_xlfn.NORM.DIST(_xlfn.NORM.INV(SUM(G10:G11), 0, 1) + 1, 0, 1, TRUE), "")</f>
        <v>0.68956019015790471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0.23561495633676979</v>
      </c>
      <c r="D9" s="52">
        <f>IFERROR(_xlfn.NORM.DIST(_xlfn.NORM.INV(SUM(D10:D11), 0, 1) + 1, 0, 1, TRUE) - SUM(D10:D11), "")</f>
        <v>0.23561495633676979</v>
      </c>
      <c r="E9" s="52">
        <f>IFERROR(_xlfn.NORM.DIST(_xlfn.NORM.INV(SUM(E10:E11), 0, 1) + 1, 0, 1, TRUE) - SUM(E10:E11), "")</f>
        <v>0.26379728100673938</v>
      </c>
      <c r="F9" s="52">
        <f>IFERROR(_xlfn.NORM.DIST(_xlfn.NORM.INV(SUM(F10:F11), 0, 1) + 1, 0, 1, TRUE) - SUM(F10:F11), "")</f>
        <v>0.27388339605371514</v>
      </c>
      <c r="G9" s="52">
        <f>IFERROR(_xlfn.NORM.DIST(_xlfn.NORM.INV(SUM(G10:G11), 0, 1) + 1, 0, 1, TRUE) - SUM(G10:G11), "")</f>
        <v>0.24293090984209531</v>
      </c>
    </row>
    <row r="10" spans="1:15" ht="15.75" customHeight="1" x14ac:dyDescent="0.25">
      <c r="B10" s="5" t="s">
        <v>109</v>
      </c>
      <c r="C10" s="45">
        <v>4.4328000000000013E-2</v>
      </c>
      <c r="D10" s="53">
        <v>4.4328000000000013E-2</v>
      </c>
      <c r="E10" s="53">
        <v>6.4751400000000001E-2</v>
      </c>
      <c r="F10" s="53">
        <v>7.2286900000000001E-2</v>
      </c>
      <c r="G10" s="53">
        <v>5.3947799999999997E-2</v>
      </c>
    </row>
    <row r="11" spans="1:15" ht="15.75" customHeight="1" x14ac:dyDescent="0.25">
      <c r="B11" s="5" t="s">
        <v>110</v>
      </c>
      <c r="C11" s="45">
        <v>1.8995999999999999E-2</v>
      </c>
      <c r="D11" s="53">
        <v>1.8995999999999999E-2</v>
      </c>
      <c r="E11" s="53">
        <v>1.5988599999999999E-2</v>
      </c>
      <c r="F11" s="53">
        <v>1.5642199999999998E-2</v>
      </c>
      <c r="G11" s="53">
        <v>1.35611E-2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0.78292569999999995</v>
      </c>
      <c r="D2" s="53">
        <v>0.49888320000000003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0.14835699999999999</v>
      </c>
      <c r="D3" s="53">
        <v>0.23214389999999999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3.6864300000000003E-2</v>
      </c>
      <c r="D4" s="53">
        <v>0.24762819999999999</v>
      </c>
      <c r="E4" s="53">
        <v>0.9764003</v>
      </c>
      <c r="F4" s="53">
        <v>0.79047749999999994</v>
      </c>
      <c r="G4" s="53">
        <v>0</v>
      </c>
    </row>
    <row r="5" spans="1:7" x14ac:dyDescent="0.25">
      <c r="B5" s="3" t="s">
        <v>122</v>
      </c>
      <c r="C5" s="52">
        <v>3.1852900000000003E-2</v>
      </c>
      <c r="D5" s="52">
        <v>2.1344700000000001E-2</v>
      </c>
      <c r="E5" s="52">
        <f>1-SUM(E2:E4)</f>
        <v>2.3599700000000001E-2</v>
      </c>
      <c r="F5" s="52">
        <f>1-SUM(F2:F4)</f>
        <v>0.20952250000000006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66FA7-C097-4F97-A014-640A0D573752}"/>
</file>

<file path=customXml/itemProps2.xml><?xml version="1.0" encoding="utf-8"?>
<ds:datastoreItem xmlns:ds="http://schemas.openxmlformats.org/officeDocument/2006/customXml" ds:itemID="{043CB1D5-7A35-4F9D-891B-082CE40426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2024-03-26T04:24:48Z</dcterms:modified>
</cp:coreProperties>
</file>