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2A458A9-80DF-4994-912A-C61ADDC65B2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5" i="2"/>
  <c r="A34" i="2"/>
  <c r="A33" i="2"/>
  <c r="A32" i="2"/>
  <c r="A29" i="2"/>
  <c r="A27" i="2"/>
  <c r="A26" i="2"/>
  <c r="A25" i="2"/>
  <c r="A24" i="2"/>
  <c r="A21" i="2"/>
  <c r="A19" i="2"/>
  <c r="A18" i="2"/>
  <c r="A17" i="2"/>
  <c r="A16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5" i="2"/>
  <c r="A23" i="2"/>
  <c r="A31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<sst xmlns="http://schemas.openxmlformats.org/spreadsheetml/2006/main" count="2092" uniqueCount="341">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</sst>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34364.923828125029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0.59512580869999998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0.74099999999999999</v>
      </c>
    </row>
    <row r="13" spans="1:3" ht="15" customHeight="1" x14ac:dyDescent="0.25">
      <c r="B13" s="5" t="s">
        <v>13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4.9799999999999997E-2</v>
      </c>
    </row>
    <row r="24" spans="1:3" ht="15" customHeight="1" x14ac:dyDescent="0.25">
      <c r="B24" s="15" t="s">
        <v>22</v>
      </c>
      <c r="C24" s="45">
        <v>0.55979999999999996</v>
      </c>
    </row>
    <row r="25" spans="1:3" ht="15" customHeight="1" x14ac:dyDescent="0.25">
      <c r="B25" s="15" t="s">
        <v>23</v>
      </c>
      <c r="C25" s="45">
        <v>0.36509999999999998</v>
      </c>
    </row>
    <row r="26" spans="1:3" ht="15" customHeight="1" x14ac:dyDescent="0.25">
      <c r="B26" s="15" t="s">
        <v>24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0.39599847873399902</v>
      </c>
    </row>
    <row r="30" spans="1:3" ht="14.25" customHeight="1" x14ac:dyDescent="0.25">
      <c r="B30" s="25" t="s">
        <v>27</v>
      </c>
      <c r="C30" s="99">
        <v>2.7072411186337599E-2</v>
      </c>
    </row>
    <row r="31" spans="1:3" ht="14.25" customHeight="1" x14ac:dyDescent="0.25">
      <c r="B31" s="25" t="s">
        <v>28</v>
      </c>
      <c r="C31" s="99">
        <v>4.2587227841301499E-2</v>
      </c>
    </row>
    <row r="32" spans="1:3" ht="14.25" customHeight="1" x14ac:dyDescent="0.25">
      <c r="B32" s="25" t="s">
        <v>29</v>
      </c>
      <c r="C32" s="99">
        <v>0.53434188223836199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4.0605599999999997</v>
      </c>
    </row>
    <row r="38" spans="1:5" ht="15" customHeight="1" x14ac:dyDescent="0.25">
      <c r="B38" s="11" t="s">
        <v>34</v>
      </c>
      <c r="C38" s="43">
        <v>5.0968799999999996</v>
      </c>
      <c r="D38" s="12"/>
      <c r="E38" s="13"/>
    </row>
    <row r="39" spans="1:5" ht="15" customHeight="1" x14ac:dyDescent="0.25">
      <c r="B39" s="11" t="s">
        <v>35</v>
      </c>
      <c r="C39" s="43">
        <v>5.9616100000000003</v>
      </c>
      <c r="D39" s="12"/>
      <c r="E39" s="12"/>
    </row>
    <row r="40" spans="1:5" ht="15" customHeight="1" x14ac:dyDescent="0.25">
      <c r="B40" s="11" t="s">
        <v>36</v>
      </c>
      <c r="C40" s="100">
        <v>0.56999999999999995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4.81996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8.3797999999999997E-3</v>
      </c>
      <c r="D45" s="12"/>
    </row>
    <row r="46" spans="1:5" ht="15.75" customHeight="1" x14ac:dyDescent="0.25">
      <c r="B46" s="11" t="s">
        <v>41</v>
      </c>
      <c r="C46" s="45">
        <v>9.0039499999999995E-2</v>
      </c>
      <c r="D46" s="12"/>
    </row>
    <row r="47" spans="1:5" ht="15.75" customHeight="1" x14ac:dyDescent="0.25">
      <c r="B47" s="11" t="s">
        <v>42</v>
      </c>
      <c r="C47" s="45">
        <v>7.3031499999999999E-2</v>
      </c>
      <c r="D47" s="12"/>
      <c r="E47" s="13"/>
    </row>
    <row r="48" spans="1:5" ht="15" customHeight="1" x14ac:dyDescent="0.25">
      <c r="B48" s="11" t="s">
        <v>43</v>
      </c>
      <c r="C48" s="46">
        <v>0.8285492000000001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0.55161899999999997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0.15344456318312</v>
      </c>
      <c r="C2" s="98">
        <v>0.95</v>
      </c>
      <c r="D2" s="56">
        <v>94.586213594378066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40.699506896759281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987.5278427956996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7.0964877118934746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13.83180634055519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13.83180634055519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13.83180634055519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13.83180634055519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13.83180634055519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13.83180634055519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0.2437460715466</v>
      </c>
      <c r="C16" s="98">
        <v>0.95</v>
      </c>
      <c r="D16" s="56">
        <v>1.538572140450539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22.59355597690848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22.59355597690848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9.0976199999999993E-2</v>
      </c>
      <c r="C21" s="98">
        <v>0.95</v>
      </c>
      <c r="D21" s="56">
        <v>89.248141599385079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0.17225019999999999</v>
      </c>
      <c r="C23" s="98">
        <v>0.95</v>
      </c>
      <c r="D23" s="56">
        <v>4.7916044727007323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0.70702472876959011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0.19673955396831999</v>
      </c>
      <c r="C27" s="98">
        <v>0.95</v>
      </c>
      <c r="D27" s="56">
        <v>19.508595698257331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0.74756310000000004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197.08344135615161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2.1314125469028462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0.58960089999999998</v>
      </c>
      <c r="C32" s="98">
        <v>0.95</v>
      </c>
      <c r="D32" s="56">
        <v>3.387837434899573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0.48344549999999997</v>
      </c>
      <c r="C38" s="98">
        <v>0.95</v>
      </c>
      <c r="D38" s="56">
        <v>2.7208464683869868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0.7137907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0.10277514</v>
      </c>
      <c r="C3" s="21">
        <f>frac_mam_1_5months * 2.6</f>
        <v>0.10277514</v>
      </c>
      <c r="D3" s="21">
        <f>frac_mam_6_11months * 2.6</f>
        <v>0.11326614000000002</v>
      </c>
      <c r="E3" s="21">
        <f>frac_mam_12_23months * 2.6</f>
        <v>0.11632634</v>
      </c>
      <c r="F3" s="21">
        <f>frac_mam_24_59months * 2.6</f>
        <v>0.2288143</v>
      </c>
    </row>
    <row r="4" spans="1:6" ht="15.75" customHeight="1" x14ac:dyDescent="0.25">
      <c r="A4" s="3" t="s">
        <v>205</v>
      </c>
      <c r="B4" s="21">
        <f>frac_sam_1month * 2.6</f>
        <v>0.19325904000000002</v>
      </c>
      <c r="C4" s="21">
        <f>frac_sam_1_5months * 2.6</f>
        <v>0.19325904000000002</v>
      </c>
      <c r="D4" s="21">
        <f>frac_sam_6_11months * 2.6</f>
        <v>5.90421E-2</v>
      </c>
      <c r="E4" s="21">
        <f>frac_sam_12_23months * 2.6</f>
        <v>1.7024020000000001E-2</v>
      </c>
      <c r="F4" s="21">
        <f>frac_sam_24_59months * 2.6</f>
        <v>4.5216859999999998E-2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6422.4864000000016</v>
      </c>
      <c r="C2" s="49">
        <v>15000</v>
      </c>
      <c r="D2" s="49">
        <v>30000</v>
      </c>
      <c r="E2" s="49">
        <v>42000</v>
      </c>
      <c r="F2" s="49">
        <v>29000</v>
      </c>
      <c r="G2" s="17">
        <f t="shared" ref="G2:G13" si="0">C2+D2+E2+F2</f>
        <v>116000</v>
      </c>
      <c r="H2" s="17">
        <f t="shared" ref="H2:H13" si="1">(B2 + stillbirth*B2/(1000-stillbirth))/(1-abortion)</f>
        <v>7333.6277926152961</v>
      </c>
      <c r="I2" s="17">
        <f t="shared" ref="I2:I13" si="2">G2-H2</f>
        <v>108666.3722073847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6202.42</v>
      </c>
      <c r="C3" s="50">
        <v>15000</v>
      </c>
      <c r="D3" s="50">
        <v>29000</v>
      </c>
      <c r="E3" s="50">
        <v>42000</v>
      </c>
      <c r="F3" s="50">
        <v>31000</v>
      </c>
      <c r="G3" s="17">
        <f t="shared" si="0"/>
        <v>117000</v>
      </c>
      <c r="H3" s="17">
        <f t="shared" si="1"/>
        <v>7082.3411464869669</v>
      </c>
      <c r="I3" s="17">
        <f t="shared" si="2"/>
        <v>109917.65885351303</v>
      </c>
    </row>
    <row r="4" spans="1:9" ht="15.75" customHeight="1" x14ac:dyDescent="0.25">
      <c r="A4" s="5">
        <f t="shared" si="3"/>
        <v>2026</v>
      </c>
      <c r="B4" s="49">
        <v>6067.2150000000001</v>
      </c>
      <c r="C4" s="50">
        <v>16000</v>
      </c>
      <c r="D4" s="50">
        <v>29000</v>
      </c>
      <c r="E4" s="50">
        <v>41000</v>
      </c>
      <c r="F4" s="50">
        <v>33000</v>
      </c>
      <c r="G4" s="17">
        <f t="shared" si="0"/>
        <v>119000</v>
      </c>
      <c r="H4" s="17">
        <f t="shared" si="1"/>
        <v>6927.9549658170399</v>
      </c>
      <c r="I4" s="17">
        <f t="shared" si="2"/>
        <v>112072.04503418296</v>
      </c>
    </row>
    <row r="5" spans="1:9" ht="15.75" customHeight="1" x14ac:dyDescent="0.25">
      <c r="A5" s="5">
        <f t="shared" si="3"/>
        <v>2027</v>
      </c>
      <c r="B5" s="49">
        <v>5916.1440000000002</v>
      </c>
      <c r="C5" s="50">
        <v>16000</v>
      </c>
      <c r="D5" s="50">
        <v>28000</v>
      </c>
      <c r="E5" s="50">
        <v>39000</v>
      </c>
      <c r="F5" s="50">
        <v>35000</v>
      </c>
      <c r="G5" s="17">
        <f t="shared" si="0"/>
        <v>118000</v>
      </c>
      <c r="H5" s="17">
        <f t="shared" si="1"/>
        <v>6755.4519171133188</v>
      </c>
      <c r="I5" s="17">
        <f t="shared" si="2"/>
        <v>111244.54808288669</v>
      </c>
    </row>
    <row r="6" spans="1:9" ht="15.75" customHeight="1" x14ac:dyDescent="0.25">
      <c r="A6" s="5">
        <f t="shared" si="3"/>
        <v>2028</v>
      </c>
      <c r="B6" s="49">
        <v>5773.32</v>
      </c>
      <c r="C6" s="50">
        <v>17000</v>
      </c>
      <c r="D6" s="50">
        <v>28000</v>
      </c>
      <c r="E6" s="50">
        <v>38000</v>
      </c>
      <c r="F6" s="50">
        <v>37000</v>
      </c>
      <c r="G6" s="17">
        <f t="shared" si="0"/>
        <v>120000</v>
      </c>
      <c r="H6" s="17">
        <f t="shared" si="1"/>
        <v>6592.3658487874309</v>
      </c>
      <c r="I6" s="17">
        <f t="shared" si="2"/>
        <v>113407.63415121257</v>
      </c>
    </row>
    <row r="7" spans="1:9" ht="15.75" customHeight="1" x14ac:dyDescent="0.25">
      <c r="A7" s="5">
        <f t="shared" si="3"/>
        <v>2029</v>
      </c>
      <c r="B7" s="49">
        <v>5615.4319999999998</v>
      </c>
      <c r="C7" s="50">
        <v>18000</v>
      </c>
      <c r="D7" s="50">
        <v>29000</v>
      </c>
      <c r="E7" s="50">
        <v>36000</v>
      </c>
      <c r="F7" s="50">
        <v>38000</v>
      </c>
      <c r="G7" s="17">
        <f t="shared" si="0"/>
        <v>121000</v>
      </c>
      <c r="H7" s="17">
        <f t="shared" si="1"/>
        <v>6412.0786900757448</v>
      </c>
      <c r="I7" s="17">
        <f t="shared" si="2"/>
        <v>114587.92130992425</v>
      </c>
    </row>
    <row r="8" spans="1:9" ht="15.75" customHeight="1" x14ac:dyDescent="0.25">
      <c r="A8" s="5">
        <f t="shared" si="3"/>
        <v>2030</v>
      </c>
      <c r="B8" s="49">
        <v>5454.3360000000002</v>
      </c>
      <c r="C8" s="50">
        <v>18000</v>
      </c>
      <c r="D8" s="50">
        <v>29000</v>
      </c>
      <c r="E8" s="50">
        <v>36000</v>
      </c>
      <c r="F8" s="50">
        <v>40000</v>
      </c>
      <c r="G8" s="17">
        <f t="shared" si="0"/>
        <v>123000</v>
      </c>
      <c r="H8" s="17">
        <f t="shared" si="1"/>
        <v>6228.1284207720755</v>
      </c>
      <c r="I8" s="17">
        <f t="shared" si="2"/>
        <v>116771.87157922793</v>
      </c>
    </row>
    <row r="9" spans="1:9" ht="15.75" customHeight="1" x14ac:dyDescent="0.25">
      <c r="A9" s="5">
        <f t="shared" si="3"/>
        <v>2031</v>
      </c>
      <c r="B9" s="49">
        <v>5316.0288</v>
      </c>
      <c r="C9" s="50">
        <v>18428.571428571431</v>
      </c>
      <c r="D9" s="50">
        <v>28857.142857142859</v>
      </c>
      <c r="E9" s="50">
        <v>35142.857142857138</v>
      </c>
      <c r="F9" s="50">
        <v>41571.428571428572</v>
      </c>
      <c r="G9" s="17">
        <f t="shared" si="0"/>
        <v>124000</v>
      </c>
      <c r="H9" s="17">
        <f t="shared" si="1"/>
        <v>6070.1999390801875</v>
      </c>
      <c r="I9" s="17">
        <f t="shared" si="2"/>
        <v>117929.80006091981</v>
      </c>
    </row>
    <row r="10" spans="1:9" ht="15.75" customHeight="1" x14ac:dyDescent="0.25">
      <c r="A10" s="5">
        <f t="shared" si="3"/>
        <v>2032</v>
      </c>
      <c r="B10" s="49">
        <v>5189.4014857142856</v>
      </c>
      <c r="C10" s="50">
        <v>18918.36734693878</v>
      </c>
      <c r="D10" s="50">
        <v>28836.734693877552</v>
      </c>
      <c r="E10" s="50">
        <v>34163.265306122448</v>
      </c>
      <c r="F10" s="50">
        <v>43081.632653061228</v>
      </c>
      <c r="G10" s="17">
        <f t="shared" si="0"/>
        <v>125000.00000000001</v>
      </c>
      <c r="H10" s="17">
        <f t="shared" si="1"/>
        <v>5925.6083380220762</v>
      </c>
      <c r="I10" s="17">
        <f t="shared" si="2"/>
        <v>119074.39166197793</v>
      </c>
    </row>
    <row r="11" spans="1:9" ht="15.75" customHeight="1" x14ac:dyDescent="0.25">
      <c r="A11" s="5">
        <f t="shared" si="3"/>
        <v>2033</v>
      </c>
      <c r="B11" s="49">
        <v>5063.9995551020411</v>
      </c>
      <c r="C11" s="50">
        <v>19335.276967930029</v>
      </c>
      <c r="D11" s="50">
        <v>28813.411078717199</v>
      </c>
      <c r="E11" s="50">
        <v>33186.588921282797</v>
      </c>
      <c r="F11" s="50">
        <v>44521.86588921283</v>
      </c>
      <c r="G11" s="17">
        <f t="shared" si="0"/>
        <v>125857.14285714286</v>
      </c>
      <c r="H11" s="17">
        <f t="shared" si="1"/>
        <v>5782.4159626227956</v>
      </c>
      <c r="I11" s="17">
        <f t="shared" si="2"/>
        <v>120074.72689452006</v>
      </c>
    </row>
    <row r="12" spans="1:9" ht="15.75" customHeight="1" x14ac:dyDescent="0.25">
      <c r="A12" s="5">
        <f t="shared" si="3"/>
        <v>2034</v>
      </c>
      <c r="B12" s="49">
        <v>4942.2646344023324</v>
      </c>
      <c r="C12" s="50">
        <v>19811.745106205752</v>
      </c>
      <c r="D12" s="50">
        <v>28929.612661391089</v>
      </c>
      <c r="E12" s="50">
        <v>32356.101624323201</v>
      </c>
      <c r="F12" s="50">
        <v>45882.132444814662</v>
      </c>
      <c r="G12" s="17">
        <f t="shared" si="0"/>
        <v>126979.5918367347</v>
      </c>
      <c r="H12" s="17">
        <f t="shared" si="1"/>
        <v>5643.4108262670061</v>
      </c>
      <c r="I12" s="17">
        <f t="shared" si="2"/>
        <v>121336.1810104677</v>
      </c>
    </row>
    <row r="13" spans="1:9" ht="15.75" customHeight="1" x14ac:dyDescent="0.25">
      <c r="A13" s="5">
        <f t="shared" si="3"/>
        <v>2035</v>
      </c>
      <c r="B13" s="49">
        <v>4823.5424393169505</v>
      </c>
      <c r="C13" s="50">
        <v>20213.422978520859</v>
      </c>
      <c r="D13" s="50">
        <v>29062.414470161249</v>
      </c>
      <c r="E13" s="50">
        <v>31549.830427797941</v>
      </c>
      <c r="F13" s="50">
        <v>47151.008508359613</v>
      </c>
      <c r="G13" s="17">
        <f t="shared" si="0"/>
        <v>127976.67638483967</v>
      </c>
      <c r="H13" s="17">
        <f t="shared" si="1"/>
        <v>5507.8458230498018</v>
      </c>
      <c r="I13" s="17">
        <f t="shared" si="2"/>
        <v>122468.83056178986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0.59299046367611741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0.58322450862169561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0.85734456513464086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0.85234218517323579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0.85734456513464086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0.85234218517323579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0.39169700740780522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0.38213366677519783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0.82282106602008953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0.81686667115343325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0.82282106602008953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0.81686667115343325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0.90407317068315896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0.90051925219824469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0.89231534353262976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0.888379600144102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0.89231534353262976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0.888379600144102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0.86883525708289611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6.5867286826542651E-2</v>
      </c>
    </row>
    <row r="5" spans="1:8" ht="15.75" customHeight="1" x14ac:dyDescent="0.25">
      <c r="B5" s="19" t="s">
        <v>70</v>
      </c>
      <c r="C5" s="101">
        <v>2.445029510994097E-2</v>
      </c>
    </row>
    <row r="6" spans="1:8" ht="15.75" customHeight="1" x14ac:dyDescent="0.25">
      <c r="B6" s="19" t="s">
        <v>71</v>
      </c>
      <c r="C6" s="101">
        <v>0.1371583725683255</v>
      </c>
    </row>
    <row r="7" spans="1:8" ht="15.75" customHeight="1" x14ac:dyDescent="0.25">
      <c r="B7" s="19" t="s">
        <v>72</v>
      </c>
      <c r="C7" s="101">
        <v>0.42002271599545637</v>
      </c>
    </row>
    <row r="8" spans="1:8" ht="15.75" customHeight="1" x14ac:dyDescent="0.25">
      <c r="B8" s="19" t="s">
        <v>73</v>
      </c>
      <c r="C8" s="101">
        <v>4.8633990273201973E-3</v>
      </c>
    </row>
    <row r="9" spans="1:8" ht="15.75" customHeight="1" x14ac:dyDescent="0.25">
      <c r="B9" s="19" t="s">
        <v>74</v>
      </c>
      <c r="C9" s="101">
        <v>0.25171934965613052</v>
      </c>
    </row>
    <row r="10" spans="1:8" ht="15.75" customHeight="1" x14ac:dyDescent="0.25">
      <c r="B10" s="19" t="s">
        <v>75</v>
      </c>
      <c r="C10" s="101">
        <v>9.5918580816283766E-2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9.6620941854483972E-2</v>
      </c>
      <c r="D14" s="55">
        <v>9.6620941854483972E-2</v>
      </c>
      <c r="E14" s="55">
        <v>9.6620941854483972E-2</v>
      </c>
      <c r="F14" s="55">
        <v>9.6620941854483972E-2</v>
      </c>
    </row>
    <row r="15" spans="1:8" ht="15.75" customHeight="1" x14ac:dyDescent="0.25">
      <c r="B15" s="19" t="s">
        <v>82</v>
      </c>
      <c r="C15" s="101">
        <v>0.34415592372124182</v>
      </c>
      <c r="D15" s="101">
        <v>0.34415592372124182</v>
      </c>
      <c r="E15" s="101">
        <v>0.34415592372124182</v>
      </c>
      <c r="F15" s="101">
        <v>0.34415592372124182</v>
      </c>
    </row>
    <row r="16" spans="1:8" ht="15.75" customHeight="1" x14ac:dyDescent="0.25">
      <c r="B16" s="19" t="s">
        <v>83</v>
      </c>
      <c r="C16" s="101">
        <v>6.7951622788939819E-2</v>
      </c>
      <c r="D16" s="101">
        <v>6.7951622788939819E-2</v>
      </c>
      <c r="E16" s="101">
        <v>6.7951622788939819E-2</v>
      </c>
      <c r="F16" s="101">
        <v>6.7951622788939819E-2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5.2061214258508001E-2</v>
      </c>
      <c r="D19" s="101">
        <v>5.2061214258508001E-2</v>
      </c>
      <c r="E19" s="101">
        <v>5.2061214258508001E-2</v>
      </c>
      <c r="F19" s="101">
        <v>5.2061214258508001E-2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0.39264628016308611</v>
      </c>
      <c r="D21" s="101">
        <v>0.39264628016308611</v>
      </c>
      <c r="E21" s="101">
        <v>0.39264628016308611</v>
      </c>
      <c r="F21" s="101">
        <v>0.39264628016308611</v>
      </c>
    </row>
    <row r="22" spans="1:8" ht="15.75" customHeight="1" x14ac:dyDescent="0.25">
      <c r="B22" s="19" t="s">
        <v>89</v>
      </c>
      <c r="C22" s="101">
        <v>4.6564017213740219E-2</v>
      </c>
      <c r="D22" s="101">
        <v>4.6564017213740219E-2</v>
      </c>
      <c r="E22" s="101">
        <v>4.6564017213740219E-2</v>
      </c>
      <c r="F22" s="101">
        <v>4.6564017213740219E-2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3.7058319999999999E-2</v>
      </c>
    </row>
    <row r="27" spans="1:8" ht="15.75" customHeight="1" x14ac:dyDescent="0.25">
      <c r="B27" s="19" t="s">
        <v>92</v>
      </c>
      <c r="C27" s="101">
        <v>3.1722030000000002E-3</v>
      </c>
    </row>
    <row r="28" spans="1:8" ht="15.75" customHeight="1" x14ac:dyDescent="0.25">
      <c r="B28" s="19" t="s">
        <v>93</v>
      </c>
      <c r="C28" s="101">
        <v>0.26537214399999998</v>
      </c>
    </row>
    <row r="29" spans="1:8" ht="15.75" customHeight="1" x14ac:dyDescent="0.25">
      <c r="B29" s="19" t="s">
        <v>94</v>
      </c>
      <c r="C29" s="101">
        <v>8.9267518000000004E-2</v>
      </c>
    </row>
    <row r="30" spans="1:8" ht="15.75" customHeight="1" x14ac:dyDescent="0.25">
      <c r="B30" s="19" t="s">
        <v>95</v>
      </c>
      <c r="C30" s="101">
        <v>3.4850704000000003E-2</v>
      </c>
    </row>
    <row r="31" spans="1:8" ht="15.75" customHeight="1" x14ac:dyDescent="0.25">
      <c r="B31" s="19" t="s">
        <v>96</v>
      </c>
      <c r="C31" s="101">
        <v>5.2997323999999998E-2</v>
      </c>
    </row>
    <row r="32" spans="1:8" ht="15.75" customHeight="1" x14ac:dyDescent="0.25">
      <c r="B32" s="19" t="s">
        <v>97</v>
      </c>
      <c r="C32" s="101">
        <v>4.1757296000000013E-2</v>
      </c>
    </row>
    <row r="33" spans="2:3" ht="15.75" customHeight="1" x14ac:dyDescent="0.25">
      <c r="B33" s="19" t="s">
        <v>98</v>
      </c>
      <c r="C33" s="101">
        <v>5.6826768999999999E-2</v>
      </c>
    </row>
    <row r="34" spans="2:3" ht="15.75" customHeight="1" x14ac:dyDescent="0.25">
      <c r="B34" s="19" t="s">
        <v>99</v>
      </c>
      <c r="C34" s="101">
        <v>0.41869772199999999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0.4030891174365191</v>
      </c>
      <c r="D2" s="52">
        <f>IFERROR(1-_xlfn.NORM.DIST(_xlfn.NORM.INV(SUM(D4:D5), 0, 1) + 1, 0, 1, TRUE), "")</f>
        <v>0.4030891174365191</v>
      </c>
      <c r="E2" s="52">
        <f>IFERROR(1-_xlfn.NORM.DIST(_xlfn.NORM.INV(SUM(E4:E5), 0, 1) + 1, 0, 1, TRUE), "")</f>
        <v>0.46556671249017612</v>
      </c>
      <c r="F2" s="52">
        <f>IFERROR(1-_xlfn.NORM.DIST(_xlfn.NORM.INV(SUM(F4:F5), 0, 1) + 1, 0, 1, TRUE), "")</f>
        <v>0.41939665599499554</v>
      </c>
      <c r="G2" s="52">
        <f>IFERROR(1-_xlfn.NORM.DIST(_xlfn.NORM.INV(SUM(G4:G5), 0, 1) + 1, 0, 1, TRUE), "")</f>
        <v>0.56552022412391656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0.37167858256348091</v>
      </c>
      <c r="D3" s="52">
        <f>IFERROR(_xlfn.NORM.DIST(_xlfn.NORM.INV(SUM(D4:D5), 0, 1) + 1, 0, 1, TRUE) - SUM(D4:D5), "")</f>
        <v>0.37167858256348091</v>
      </c>
      <c r="E3" s="52">
        <f>IFERROR(_xlfn.NORM.DIST(_xlfn.NORM.INV(SUM(E4:E5), 0, 1) + 1, 0, 1, TRUE) - SUM(E4:E5), "")</f>
        <v>0.35396478750982391</v>
      </c>
      <c r="F3" s="52">
        <f>IFERROR(_xlfn.NORM.DIST(_xlfn.NORM.INV(SUM(F4:F5), 0, 1) + 1, 0, 1, TRUE) - SUM(F4:F5), "")</f>
        <v>0.36775084400500446</v>
      </c>
      <c r="G3" s="52">
        <f>IFERROR(_xlfn.NORM.DIST(_xlfn.NORM.INV(SUM(G4:G5), 0, 1) + 1, 0, 1, TRUE) - SUM(G4:G5), "")</f>
        <v>0.31246627587608344</v>
      </c>
    </row>
    <row r="4" spans="1:15" ht="15.75" customHeight="1" x14ac:dyDescent="0.25">
      <c r="B4" s="5" t="s">
        <v>104</v>
      </c>
      <c r="C4" s="45">
        <v>0.142876</v>
      </c>
      <c r="D4" s="53">
        <v>0.142876</v>
      </c>
      <c r="E4" s="53">
        <v>0.13257179999999999</v>
      </c>
      <c r="F4" s="53">
        <v>0.1496171</v>
      </c>
      <c r="G4" s="53">
        <v>9.5615699999999998E-2</v>
      </c>
    </row>
    <row r="5" spans="1:15" ht="15.75" customHeight="1" x14ac:dyDescent="0.25">
      <c r="B5" s="5" t="s">
        <v>105</v>
      </c>
      <c r="C5" s="45">
        <v>8.2356300000000007E-2</v>
      </c>
      <c r="D5" s="53">
        <v>8.2356300000000007E-2</v>
      </c>
      <c r="E5" s="53">
        <v>4.78967E-2</v>
      </c>
      <c r="F5" s="53">
        <v>6.3235399999999997E-2</v>
      </c>
      <c r="G5" s="53">
        <v>2.6397799999999999E-2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0.58170472684946239</v>
      </c>
      <c r="D8" s="52">
        <f>IFERROR(1-_xlfn.NORM.DIST(_xlfn.NORM.INV(SUM(D10:D11), 0, 1) + 1, 0, 1, TRUE), "")</f>
        <v>0.58170472684946239</v>
      </c>
      <c r="E8" s="52">
        <f>IFERROR(1-_xlfn.NORM.DIST(_xlfn.NORM.INV(SUM(E10:E11), 0, 1) + 1, 0, 1, TRUE), "")</f>
        <v>0.69291921359696806</v>
      </c>
      <c r="F8" s="52">
        <f>IFERROR(1-_xlfn.NORM.DIST(_xlfn.NORM.INV(SUM(F10:F11), 0, 1) + 1, 0, 1, TRUE), "")</f>
        <v>0.73646523833154964</v>
      </c>
      <c r="G8" s="52">
        <f>IFERROR(1-_xlfn.NORM.DIST(_xlfn.NORM.INV(SUM(G10:G11), 0, 1) + 1, 0, 1, TRUE), "")</f>
        <v>0.5992426661851642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0.30443597315053766</v>
      </c>
      <c r="D9" s="52">
        <f>IFERROR(_xlfn.NORM.DIST(_xlfn.NORM.INV(SUM(D10:D11), 0, 1) + 1, 0, 1, TRUE) - SUM(D10:D11), "")</f>
        <v>0.30443597315053766</v>
      </c>
      <c r="E9" s="52">
        <f>IFERROR(_xlfn.NORM.DIST(_xlfn.NORM.INV(SUM(E10:E11), 0, 1) + 1, 0, 1, TRUE) - SUM(E10:E11), "")</f>
        <v>0.24080838640303193</v>
      </c>
      <c r="F9" s="52">
        <f>IFERROR(_xlfn.NORM.DIST(_xlfn.NORM.INV(SUM(F10:F11), 0, 1) + 1, 0, 1, TRUE) - SUM(F10:F11), "")</f>
        <v>0.21224616166845034</v>
      </c>
      <c r="G9" s="52">
        <f>IFERROR(_xlfn.NORM.DIST(_xlfn.NORM.INV(SUM(G10:G11), 0, 1) + 1, 0, 1, TRUE) - SUM(G10:G11), "")</f>
        <v>0.2953607338148358</v>
      </c>
    </row>
    <row r="10" spans="1:15" ht="15.75" customHeight="1" x14ac:dyDescent="0.25">
      <c r="B10" s="5" t="s">
        <v>109</v>
      </c>
      <c r="C10" s="45">
        <v>3.9528899999999999E-2</v>
      </c>
      <c r="D10" s="53">
        <v>3.9528899999999999E-2</v>
      </c>
      <c r="E10" s="53">
        <v>4.3563900000000003E-2</v>
      </c>
      <c r="F10" s="53">
        <v>4.47409E-2</v>
      </c>
      <c r="G10" s="53">
        <v>8.80055E-2</v>
      </c>
    </row>
    <row r="11" spans="1:15" ht="15.75" customHeight="1" x14ac:dyDescent="0.25">
      <c r="B11" s="5" t="s">
        <v>110</v>
      </c>
      <c r="C11" s="45">
        <v>7.4330400000000005E-2</v>
      </c>
      <c r="D11" s="53">
        <v>7.4330400000000005E-2</v>
      </c>
      <c r="E11" s="53">
        <v>2.27085E-2</v>
      </c>
      <c r="F11" s="53">
        <v>6.5477E-3</v>
      </c>
      <c r="G11" s="53">
        <v>1.73911E-2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0.76553150000000003</v>
      </c>
      <c r="D2" s="53">
        <v>0.58960089999999998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0.1157657</v>
      </c>
      <c r="D3" s="53">
        <v>0.16178020000000001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0.1152965</v>
      </c>
      <c r="D4" s="53">
        <v>0.2179171</v>
      </c>
      <c r="E4" s="53">
        <v>0.86853899999999995</v>
      </c>
      <c r="F4" s="53">
        <v>0.72774000000000005</v>
      </c>
      <c r="G4" s="53">
        <v>0</v>
      </c>
    </row>
    <row r="5" spans="1:7" x14ac:dyDescent="0.25">
      <c r="B5" s="3" t="s">
        <v>122</v>
      </c>
      <c r="C5" s="52">
        <v>3.4064E-3</v>
      </c>
      <c r="D5" s="52">
        <v>3.0701800000000001E-2</v>
      </c>
      <c r="E5" s="52">
        <f>1-SUM(E2:E4)</f>
        <v>0.13146100000000005</v>
      </c>
      <c r="F5" s="52">
        <f>1-SUM(F2:F4)</f>
        <v>0.27225999999999995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5B1223-1C13-4205-A29A-4CCE5476D657}"/>
</file>

<file path=customXml/itemProps2.xml><?xml version="1.0" encoding="utf-8"?>
<ds:datastoreItem xmlns:ds="http://schemas.openxmlformats.org/officeDocument/2006/customXml" ds:itemID="{5B152352-C410-406E-A45C-8A5680B19A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2024-03-26T04:24:50Z</dcterms:modified>
</cp:coreProperties>
</file>