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CFC5D48-2E3A-4C87-AD69-6A08A39FFC7F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2" i="2"/>
  <c r="A31" i="2"/>
  <c r="A29" i="2"/>
  <c r="A27" i="2"/>
  <c r="A24" i="2"/>
  <c r="A23" i="2"/>
  <c r="A21" i="2"/>
  <c r="A19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A33" i="2"/>
  <c r="A17" i="2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<sst xmlns="http://schemas.openxmlformats.org/spreadsheetml/2006/main" count="2092" uniqueCount="341">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</sst>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775167.515625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0.93900000000000006</v>
      </c>
    </row>
    <row r="12" spans="1:3" ht="15" customHeight="1" x14ac:dyDescent="0.25">
      <c r="B12" s="5" t="s">
        <v>12</v>
      </c>
      <c r="C12" s="45">
        <v>0.93</v>
      </c>
    </row>
    <row r="13" spans="1:3" ht="15" customHeight="1" x14ac:dyDescent="0.25">
      <c r="B13" s="5" t="s">
        <v>13</v>
      </c>
      <c r="C13" s="45">
        <v>0.77700000000000002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5.2499999999999998E-2</v>
      </c>
    </row>
    <row r="24" spans="1:3" ht="15" customHeight="1" x14ac:dyDescent="0.25">
      <c r="B24" s="15" t="s">
        <v>22</v>
      </c>
      <c r="C24" s="45">
        <v>0.53039999999999998</v>
      </c>
    </row>
    <row r="25" spans="1:3" ht="15" customHeight="1" x14ac:dyDescent="0.25">
      <c r="B25" s="15" t="s">
        <v>23</v>
      </c>
      <c r="C25" s="45">
        <v>0.39929999999999999</v>
      </c>
    </row>
    <row r="26" spans="1:3" ht="15" customHeight="1" x14ac:dyDescent="0.25">
      <c r="B26" s="15" t="s">
        <v>24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0.26912377197565901</v>
      </c>
    </row>
    <row r="30" spans="1:3" ht="14.25" customHeight="1" x14ac:dyDescent="0.25">
      <c r="B30" s="25" t="s">
        <v>27</v>
      </c>
      <c r="C30" s="99">
        <v>4.10301351064883E-2</v>
      </c>
    </row>
    <row r="31" spans="1:3" ht="14.25" customHeight="1" x14ac:dyDescent="0.25">
      <c r="B31" s="25" t="s">
        <v>28</v>
      </c>
      <c r="C31" s="99">
        <v>6.6332842080041601E-2</v>
      </c>
    </row>
    <row r="32" spans="1:3" ht="14.25" customHeight="1" x14ac:dyDescent="0.25">
      <c r="B32" s="25" t="s">
        <v>29</v>
      </c>
      <c r="C32" s="99">
        <v>0.62351325083781095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29.927250000000001</v>
      </c>
    </row>
    <row r="38" spans="1:5" ht="15" customHeight="1" x14ac:dyDescent="0.25">
      <c r="B38" s="11" t="s">
        <v>34</v>
      </c>
      <c r="C38" s="43">
        <v>56.723050000000001</v>
      </c>
      <c r="D38" s="12"/>
      <c r="E38" s="13"/>
    </row>
    <row r="39" spans="1:5" ht="15" customHeight="1" x14ac:dyDescent="0.25">
      <c r="B39" s="11" t="s">
        <v>35</v>
      </c>
      <c r="C39" s="43">
        <v>76.040170000000003</v>
      </c>
      <c r="D39" s="12"/>
      <c r="E39" s="12"/>
    </row>
    <row r="40" spans="1:5" ht="15" customHeight="1" x14ac:dyDescent="0.25">
      <c r="B40" s="11" t="s">
        <v>36</v>
      </c>
      <c r="C40" s="100">
        <v>6.52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22.862100000000002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7.9130999999999993E-3</v>
      </c>
      <c r="D45" s="12"/>
    </row>
    <row r="46" spans="1:5" ht="15.75" customHeight="1" x14ac:dyDescent="0.25">
      <c r="B46" s="11" t="s">
        <v>41</v>
      </c>
      <c r="C46" s="45">
        <v>8.50249E-2</v>
      </c>
      <c r="D46" s="12"/>
    </row>
    <row r="47" spans="1:5" ht="15.75" customHeight="1" x14ac:dyDescent="0.25">
      <c r="B47" s="11" t="s">
        <v>42</v>
      </c>
      <c r="C47" s="45">
        <v>7.3475499999999999E-2</v>
      </c>
      <c r="D47" s="12"/>
      <c r="E47" s="13"/>
    </row>
    <row r="48" spans="1:5" ht="15" customHeight="1" x14ac:dyDescent="0.25">
      <c r="B48" s="11" t="s">
        <v>43</v>
      </c>
      <c r="C48" s="46">
        <v>0.83358650000000001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9.0528536000000007E-2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0.16341938603013001</v>
      </c>
      <c r="C2" s="98">
        <v>0.95</v>
      </c>
      <c r="D2" s="56">
        <v>65.001928394120526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40.036410720983589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523.71476704611985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4.4267326868432813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13.16871016477951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13.16871016477951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13.16871016477951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13.16871016477951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13.16871016477951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13.16871016477951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0.24251285881340001</v>
      </c>
      <c r="C16" s="98">
        <v>0.95</v>
      </c>
      <c r="D16" s="56">
        <v>0.875475964674854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12.04060110790949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12.04060110790949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0.1875019</v>
      </c>
      <c r="C21" s="98">
        <v>0.95</v>
      </c>
      <c r="D21" s="56">
        <v>46.895735102694239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22.807060701214638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1.9946800000000001E-2</v>
      </c>
      <c r="C23" s="98">
        <v>0.95</v>
      </c>
      <c r="D23" s="56">
        <v>4.3771693628409292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0.59740204517642004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0.20952881255868</v>
      </c>
      <c r="C27" s="98">
        <v>0.95</v>
      </c>
      <c r="D27" s="56">
        <v>18.74869883648774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0.54128999999999994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129.56175311793481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0.25819462925778958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0.51254100000000002</v>
      </c>
      <c r="C32" s="98">
        <v>0.95</v>
      </c>
      <c r="D32" s="56">
        <v>1.895878864529575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0.22523380000000001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0.2335767</v>
      </c>
      <c r="C38" s="98">
        <v>0.95</v>
      </c>
      <c r="D38" s="56">
        <v>3.2066123925700332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8.6074300000000006E-2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6.3506560000000004E-2</v>
      </c>
      <c r="C3" s="21">
        <f>frac_mam_1_5months * 2.6</f>
        <v>6.3506560000000004E-2</v>
      </c>
      <c r="D3" s="21">
        <f>frac_mam_6_11months * 2.6</f>
        <v>0.14315990000000001</v>
      </c>
      <c r="E3" s="21">
        <f>frac_mam_12_23months * 2.6</f>
        <v>0.12931386</v>
      </c>
      <c r="F3" s="21">
        <f>frac_mam_24_59months * 2.6</f>
        <v>4.4670860000000007E-2</v>
      </c>
    </row>
    <row r="4" spans="1:6" ht="15.75" customHeight="1" x14ac:dyDescent="0.25">
      <c r="A4" s="3" t="s">
        <v>205</v>
      </c>
      <c r="B4" s="21">
        <f>frac_sam_1month * 2.6</f>
        <v>1.3364259999999999E-2</v>
      </c>
      <c r="C4" s="21">
        <f>frac_sam_1_5months * 2.6</f>
        <v>1.3364259999999999E-2</v>
      </c>
      <c r="D4" s="21">
        <f>frac_sam_6_11months * 2.6</f>
        <v>3.2259759999999998E-2</v>
      </c>
      <c r="E4" s="21">
        <f>frac_sam_12_23months * 2.6</f>
        <v>2.6472160000000002E-2</v>
      </c>
      <c r="F4" s="21">
        <f>frac_sam_24_59months * 2.6</f>
        <v>4.6646600000000002E-3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22053.9908</v>
      </c>
      <c r="C2" s="49">
        <v>55000</v>
      </c>
      <c r="D2" s="49">
        <v>124000</v>
      </c>
      <c r="E2" s="49">
        <v>155000</v>
      </c>
      <c r="F2" s="49">
        <v>153000</v>
      </c>
      <c r="G2" s="17">
        <f t="shared" ref="G2:G13" si="0">C2+D2+E2+F2</f>
        <v>487000</v>
      </c>
      <c r="H2" s="17">
        <f t="shared" ref="H2:H13" si="1">(B2 + stillbirth*B2/(1000-stillbirth))/(1-abortion)</f>
        <v>25647.713779005178</v>
      </c>
      <c r="I2" s="17">
        <f t="shared" ref="I2:I13" si="2">G2-H2</f>
        <v>461352.28622099484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21796.632000000001</v>
      </c>
      <c r="C3" s="50">
        <v>55000</v>
      </c>
      <c r="D3" s="50">
        <v>121000</v>
      </c>
      <c r="E3" s="50">
        <v>153000</v>
      </c>
      <c r="F3" s="50">
        <v>154000</v>
      </c>
      <c r="G3" s="17">
        <f t="shared" si="0"/>
        <v>483000</v>
      </c>
      <c r="H3" s="17">
        <f t="shared" si="1"/>
        <v>25348.418068729094</v>
      </c>
      <c r="I3" s="17">
        <f t="shared" si="2"/>
        <v>457651.58193127089</v>
      </c>
    </row>
    <row r="4" spans="1:9" ht="15.75" customHeight="1" x14ac:dyDescent="0.25">
      <c r="A4" s="5">
        <f t="shared" si="3"/>
        <v>2026</v>
      </c>
      <c r="B4" s="49">
        <v>21497.7696</v>
      </c>
      <c r="C4" s="50">
        <v>54000</v>
      </c>
      <c r="D4" s="50">
        <v>118000</v>
      </c>
      <c r="E4" s="50">
        <v>150000</v>
      </c>
      <c r="F4" s="50">
        <v>156000</v>
      </c>
      <c r="G4" s="17">
        <f t="shared" si="0"/>
        <v>478000</v>
      </c>
      <c r="H4" s="17">
        <f t="shared" si="1"/>
        <v>25000.855699450032</v>
      </c>
      <c r="I4" s="17">
        <f t="shared" si="2"/>
        <v>452999.14430054999</v>
      </c>
    </row>
    <row r="5" spans="1:9" ht="15.75" customHeight="1" x14ac:dyDescent="0.25">
      <c r="A5" s="5">
        <f t="shared" si="3"/>
        <v>2027</v>
      </c>
      <c r="B5" s="49">
        <v>21189.021000000001</v>
      </c>
      <c r="C5" s="50">
        <v>55000</v>
      </c>
      <c r="D5" s="50">
        <v>116000</v>
      </c>
      <c r="E5" s="50">
        <v>146000</v>
      </c>
      <c r="F5" s="50">
        <v>156000</v>
      </c>
      <c r="G5" s="17">
        <f t="shared" si="0"/>
        <v>473000</v>
      </c>
      <c r="H5" s="17">
        <f t="shared" si="1"/>
        <v>24641.796162594299</v>
      </c>
      <c r="I5" s="17">
        <f t="shared" si="2"/>
        <v>448358.20383740572</v>
      </c>
    </row>
    <row r="6" spans="1:9" ht="15.75" customHeight="1" x14ac:dyDescent="0.25">
      <c r="A6" s="5">
        <f t="shared" si="3"/>
        <v>2028</v>
      </c>
      <c r="B6" s="49">
        <v>20880.825199999999</v>
      </c>
      <c r="C6" s="50">
        <v>55000</v>
      </c>
      <c r="D6" s="50">
        <v>114000</v>
      </c>
      <c r="E6" s="50">
        <v>143000</v>
      </c>
      <c r="F6" s="50">
        <v>157000</v>
      </c>
      <c r="G6" s="17">
        <f t="shared" si="0"/>
        <v>469000</v>
      </c>
      <c r="H6" s="17">
        <f t="shared" si="1"/>
        <v>24283.37950512968</v>
      </c>
      <c r="I6" s="17">
        <f t="shared" si="2"/>
        <v>444716.62049487029</v>
      </c>
    </row>
    <row r="7" spans="1:9" ht="15.75" customHeight="1" x14ac:dyDescent="0.25">
      <c r="A7" s="5">
        <f t="shared" si="3"/>
        <v>2029</v>
      </c>
      <c r="B7" s="49">
        <v>20563.295999999998</v>
      </c>
      <c r="C7" s="50">
        <v>56000</v>
      </c>
      <c r="D7" s="50">
        <v>113000</v>
      </c>
      <c r="E7" s="50">
        <v>139000</v>
      </c>
      <c r="F7" s="50">
        <v>157000</v>
      </c>
      <c r="G7" s="17">
        <f t="shared" si="0"/>
        <v>465000</v>
      </c>
      <c r="H7" s="17">
        <f t="shared" si="1"/>
        <v>23914.108559479493</v>
      </c>
      <c r="I7" s="17">
        <f t="shared" si="2"/>
        <v>441085.89144052053</v>
      </c>
    </row>
    <row r="8" spans="1:9" ht="15.75" customHeight="1" x14ac:dyDescent="0.25">
      <c r="A8" s="5">
        <f t="shared" si="3"/>
        <v>2030</v>
      </c>
      <c r="B8" s="49">
        <v>20236.848000000002</v>
      </c>
      <c r="C8" s="50">
        <v>56000</v>
      </c>
      <c r="D8" s="50">
        <v>112000</v>
      </c>
      <c r="E8" s="50">
        <v>135000</v>
      </c>
      <c r="F8" s="50">
        <v>157000</v>
      </c>
      <c r="G8" s="17">
        <f t="shared" si="0"/>
        <v>460000</v>
      </c>
      <c r="H8" s="17">
        <f t="shared" si="1"/>
        <v>23534.46548518708</v>
      </c>
      <c r="I8" s="17">
        <f t="shared" si="2"/>
        <v>436465.53451481293</v>
      </c>
    </row>
    <row r="9" spans="1:9" ht="15.75" customHeight="1" x14ac:dyDescent="0.25">
      <c r="A9" s="5">
        <f t="shared" si="3"/>
        <v>2031</v>
      </c>
      <c r="B9" s="49">
        <v>19977.256171428569</v>
      </c>
      <c r="C9" s="50">
        <v>56142.857142857138</v>
      </c>
      <c r="D9" s="50">
        <v>110285.7142857143</v>
      </c>
      <c r="E9" s="50">
        <v>132142.8571428571</v>
      </c>
      <c r="F9" s="50">
        <v>157571.42857142861</v>
      </c>
      <c r="G9" s="17">
        <f t="shared" si="0"/>
        <v>456142.85714285716</v>
      </c>
      <c r="H9" s="17">
        <f t="shared" si="1"/>
        <v>23232.57287178449</v>
      </c>
      <c r="I9" s="17">
        <f t="shared" si="2"/>
        <v>432910.28427107265</v>
      </c>
    </row>
    <row r="10" spans="1:9" ht="15.75" customHeight="1" x14ac:dyDescent="0.25">
      <c r="A10" s="5">
        <f t="shared" si="3"/>
        <v>2032</v>
      </c>
      <c r="B10" s="49">
        <v>19717.345338775511</v>
      </c>
      <c r="C10" s="50">
        <v>56306.122448979593</v>
      </c>
      <c r="D10" s="50">
        <v>108755.1020408163</v>
      </c>
      <c r="E10" s="50">
        <v>129163.2653061224</v>
      </c>
      <c r="F10" s="50">
        <v>158081.63265306121</v>
      </c>
      <c r="G10" s="17">
        <f t="shared" si="0"/>
        <v>452306.12244897953</v>
      </c>
      <c r="H10" s="17">
        <f t="shared" si="1"/>
        <v>22930.30927222098</v>
      </c>
      <c r="I10" s="17">
        <f t="shared" si="2"/>
        <v>429375.81317675853</v>
      </c>
    </row>
    <row r="11" spans="1:9" ht="15.75" customHeight="1" x14ac:dyDescent="0.25">
      <c r="A11" s="5">
        <f t="shared" si="3"/>
        <v>2033</v>
      </c>
      <c r="B11" s="49">
        <v>19462.99901574344</v>
      </c>
      <c r="C11" s="50">
        <v>56635.568513119542</v>
      </c>
      <c r="D11" s="50">
        <v>107434.4023323615</v>
      </c>
      <c r="E11" s="50">
        <v>126186.5889212828</v>
      </c>
      <c r="F11" s="50">
        <v>158379.00874635571</v>
      </c>
      <c r="G11" s="17">
        <f t="shared" si="0"/>
        <v>448635.56851311954</v>
      </c>
      <c r="H11" s="17">
        <f t="shared" si="1"/>
        <v>22634.51692547397</v>
      </c>
      <c r="I11" s="17">
        <f t="shared" si="2"/>
        <v>426001.05158764555</v>
      </c>
    </row>
    <row r="12" spans="1:9" ht="15.75" customHeight="1" x14ac:dyDescent="0.25">
      <c r="A12" s="5">
        <f t="shared" si="3"/>
        <v>2034</v>
      </c>
      <c r="B12" s="49">
        <v>19216.424446563931</v>
      </c>
      <c r="C12" s="50">
        <v>56869.221157850887</v>
      </c>
      <c r="D12" s="50">
        <v>106210.7455226989</v>
      </c>
      <c r="E12" s="50">
        <v>123356.1016243232</v>
      </c>
      <c r="F12" s="50">
        <v>158718.86713869221</v>
      </c>
      <c r="G12" s="17">
        <f t="shared" si="0"/>
        <v>445154.93544356513</v>
      </c>
      <c r="H12" s="17">
        <f t="shared" si="1"/>
        <v>22347.762748742491</v>
      </c>
      <c r="I12" s="17">
        <f t="shared" si="2"/>
        <v>422807.17269482266</v>
      </c>
    </row>
    <row r="13" spans="1:9" ht="15.75" customHeight="1" x14ac:dyDescent="0.25">
      <c r="A13" s="5">
        <f t="shared" si="3"/>
        <v>2035</v>
      </c>
      <c r="B13" s="49">
        <v>18978.652910358782</v>
      </c>
      <c r="C13" s="50">
        <v>57136.25275182959</v>
      </c>
      <c r="D13" s="50">
        <v>105097.99488308439</v>
      </c>
      <c r="E13" s="50">
        <v>120549.8304277979</v>
      </c>
      <c r="F13" s="50">
        <v>158964.41958707679</v>
      </c>
      <c r="G13" s="17">
        <f t="shared" si="0"/>
        <v>441748.49764978862</v>
      </c>
      <c r="H13" s="17">
        <f t="shared" si="1"/>
        <v>22071.24606925861</v>
      </c>
      <c r="I13" s="17">
        <f t="shared" si="2"/>
        <v>419677.25158053002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0.59356387257544607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0.5572289633183285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0.85763495615341723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0.83848375092157135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0.85763495615341723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0.83848375092157135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0.39226336416443508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0.3574147156335441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0.82316723850550355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0.80045816269152825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0.82316723850550355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0.80045816269152825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0.90427906053860763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0.89060212584465193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0.89254346995424627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0.87741702186934678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0.89254346995424627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0.87741702186934678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0.88295880149812733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2.0916002091600189E-2</v>
      </c>
    </row>
    <row r="4" spans="1:8" ht="15.75" customHeight="1" x14ac:dyDescent="0.25">
      <c r="B4" s="19" t="s">
        <v>69</v>
      </c>
      <c r="C4" s="101">
        <v>6.5774706577470685E-2</v>
      </c>
    </row>
    <row r="5" spans="1:8" ht="15.75" customHeight="1" x14ac:dyDescent="0.25">
      <c r="B5" s="19" t="s">
        <v>70</v>
      </c>
      <c r="C5" s="101">
        <v>9.6632509663250973E-2</v>
      </c>
    </row>
    <row r="6" spans="1:8" ht="15.75" customHeight="1" x14ac:dyDescent="0.25">
      <c r="B6" s="19" t="s">
        <v>71</v>
      </c>
      <c r="C6" s="101">
        <v>0.25245662524566231</v>
      </c>
    </row>
    <row r="7" spans="1:8" ht="15.75" customHeight="1" x14ac:dyDescent="0.25">
      <c r="B7" s="19" t="s">
        <v>72</v>
      </c>
      <c r="C7" s="101">
        <v>0.39333373933337429</v>
      </c>
    </row>
    <row r="8" spans="1:8" ht="15.75" customHeight="1" x14ac:dyDescent="0.25">
      <c r="B8" s="19" t="s">
        <v>73</v>
      </c>
      <c r="C8" s="101">
        <v>3.4550003455000359E-3</v>
      </c>
    </row>
    <row r="9" spans="1:8" ht="15.75" customHeight="1" x14ac:dyDescent="0.25">
      <c r="B9" s="19" t="s">
        <v>74</v>
      </c>
      <c r="C9" s="101">
        <v>5.8309405830940547E-2</v>
      </c>
    </row>
    <row r="10" spans="1:8" ht="15.75" customHeight="1" x14ac:dyDescent="0.25">
      <c r="B10" s="19" t="s">
        <v>75</v>
      </c>
      <c r="C10" s="101">
        <v>0.1091220109122009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9.2706938129159491E-2</v>
      </c>
      <c r="D14" s="55">
        <v>9.2706938129159491E-2</v>
      </c>
      <c r="E14" s="55">
        <v>9.2706938129159491E-2</v>
      </c>
      <c r="F14" s="55">
        <v>9.2706938129159491E-2</v>
      </c>
    </row>
    <row r="15" spans="1:8" ht="15.75" customHeight="1" x14ac:dyDescent="0.25">
      <c r="B15" s="19" t="s">
        <v>82</v>
      </c>
      <c r="C15" s="101">
        <v>0.1345887809257377</v>
      </c>
      <c r="D15" s="101">
        <v>0.1345887809257377</v>
      </c>
      <c r="E15" s="101">
        <v>0.1345887809257377</v>
      </c>
      <c r="F15" s="101">
        <v>0.1345887809257377</v>
      </c>
    </row>
    <row r="16" spans="1:8" ht="15.75" customHeight="1" x14ac:dyDescent="0.25">
      <c r="B16" s="19" t="s">
        <v>83</v>
      </c>
      <c r="C16" s="101">
        <v>1.8017639370382608E-2</v>
      </c>
      <c r="D16" s="101">
        <v>1.8017639370382608E-2</v>
      </c>
      <c r="E16" s="101">
        <v>1.8017639370382608E-2</v>
      </c>
      <c r="F16" s="101">
        <v>1.8017639370382608E-2</v>
      </c>
    </row>
    <row r="17" spans="1:8" ht="15.75" customHeight="1" x14ac:dyDescent="0.25">
      <c r="B17" s="19" t="s">
        <v>84</v>
      </c>
      <c r="C17" s="101">
        <v>0.2417018345573996</v>
      </c>
      <c r="D17" s="101">
        <v>0.2417018345573996</v>
      </c>
      <c r="E17" s="101">
        <v>0.2417018345573996</v>
      </c>
      <c r="F17" s="101">
        <v>0.2417018345573996</v>
      </c>
    </row>
    <row r="18" spans="1:8" ht="15.75" customHeight="1" x14ac:dyDescent="0.25">
      <c r="B18" s="19" t="s">
        <v>85</v>
      </c>
      <c r="C18" s="101">
        <v>0.33724276611699389</v>
      </c>
      <c r="D18" s="101">
        <v>0.33724276611699389</v>
      </c>
      <c r="E18" s="101">
        <v>0.33724276611699389</v>
      </c>
      <c r="F18" s="101">
        <v>0.33724276611699389</v>
      </c>
    </row>
    <row r="19" spans="1:8" ht="15.75" customHeight="1" x14ac:dyDescent="0.25">
      <c r="B19" s="19" t="s">
        <v>86</v>
      </c>
      <c r="C19" s="101">
        <v>1.3011294343433301E-2</v>
      </c>
      <c r="D19" s="101">
        <v>1.3011294343433301E-2</v>
      </c>
      <c r="E19" s="101">
        <v>1.3011294343433301E-2</v>
      </c>
      <c r="F19" s="101">
        <v>1.3011294343433301E-2</v>
      </c>
    </row>
    <row r="20" spans="1:8" ht="15.75" customHeight="1" x14ac:dyDescent="0.25">
      <c r="B20" s="19" t="s">
        <v>87</v>
      </c>
      <c r="C20" s="101">
        <v>1.8809148277049541E-2</v>
      </c>
      <c r="D20" s="101">
        <v>1.8809148277049541E-2</v>
      </c>
      <c r="E20" s="101">
        <v>1.8809148277049541E-2</v>
      </c>
      <c r="F20" s="101">
        <v>1.8809148277049541E-2</v>
      </c>
    </row>
    <row r="21" spans="1:8" ht="15.75" customHeight="1" x14ac:dyDescent="0.25">
      <c r="B21" s="19" t="s">
        <v>88</v>
      </c>
      <c r="C21" s="101">
        <v>5.8069678944985201E-2</v>
      </c>
      <c r="D21" s="101">
        <v>5.8069678944985201E-2</v>
      </c>
      <c r="E21" s="101">
        <v>5.8069678944985201E-2</v>
      </c>
      <c r="F21" s="101">
        <v>5.8069678944985201E-2</v>
      </c>
    </row>
    <row r="22" spans="1:8" ht="15.75" customHeight="1" x14ac:dyDescent="0.25">
      <c r="B22" s="19" t="s">
        <v>89</v>
      </c>
      <c r="C22" s="101">
        <v>8.585191933485864E-2</v>
      </c>
      <c r="D22" s="101">
        <v>8.585191933485864E-2</v>
      </c>
      <c r="E22" s="101">
        <v>8.585191933485864E-2</v>
      </c>
      <c r="F22" s="101">
        <v>8.585191933485864E-2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0.42176252158510186</v>
      </c>
      <c r="D2" s="52">
        <f>IFERROR(1-_xlfn.NORM.DIST(_xlfn.NORM.INV(SUM(D4:D5), 0, 1) + 1, 0, 1, TRUE), "")</f>
        <v>0.42176252158510186</v>
      </c>
      <c r="E2" s="52">
        <f>IFERROR(1-_xlfn.NORM.DIST(_xlfn.NORM.INV(SUM(E4:E5), 0, 1) + 1, 0, 1, TRUE), "")</f>
        <v>0.46852623488852618</v>
      </c>
      <c r="F2" s="52">
        <f>IFERROR(1-_xlfn.NORM.DIST(_xlfn.NORM.INV(SUM(F4:F5), 0, 1) + 1, 0, 1, TRUE), "")</f>
        <v>0.32537675126277632</v>
      </c>
      <c r="G2" s="52">
        <f>IFERROR(1-_xlfn.NORM.DIST(_xlfn.NORM.INV(SUM(G4:G5), 0, 1) + 1, 0, 1, TRUE), "")</f>
        <v>0.2805763942323688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0.36713837841489816</v>
      </c>
      <c r="D3" s="52">
        <f>IFERROR(_xlfn.NORM.DIST(_xlfn.NORM.INV(SUM(D4:D5), 0, 1) + 1, 0, 1, TRUE) - SUM(D4:D5), "")</f>
        <v>0.36713837841489816</v>
      </c>
      <c r="E3" s="52">
        <f>IFERROR(_xlfn.NORM.DIST(_xlfn.NORM.INV(SUM(E4:E5), 0, 1) + 1, 0, 1, TRUE) - SUM(E4:E5), "")</f>
        <v>0.35295506511147379</v>
      </c>
      <c r="F3" s="52">
        <f>IFERROR(_xlfn.NORM.DIST(_xlfn.NORM.INV(SUM(F4:F5), 0, 1) + 1, 0, 1, TRUE) - SUM(F4:F5), "")</f>
        <v>0.38253154873722367</v>
      </c>
      <c r="G3" s="52">
        <f>IFERROR(_xlfn.NORM.DIST(_xlfn.NORM.INV(SUM(G4:G5), 0, 1) + 1, 0, 1, TRUE) - SUM(G4:G5), "")</f>
        <v>0.3817680057676312</v>
      </c>
    </row>
    <row r="4" spans="1:15" ht="15.75" customHeight="1" x14ac:dyDescent="0.25">
      <c r="B4" s="5" t="s">
        <v>104</v>
      </c>
      <c r="C4" s="45">
        <v>0.1787648</v>
      </c>
      <c r="D4" s="53">
        <v>0.1787648</v>
      </c>
      <c r="E4" s="53">
        <v>0.122308</v>
      </c>
      <c r="F4" s="53">
        <v>0.2067544</v>
      </c>
      <c r="G4" s="53">
        <v>0.21243629999999999</v>
      </c>
    </row>
    <row r="5" spans="1:15" ht="15.75" customHeight="1" x14ac:dyDescent="0.25">
      <c r="B5" s="5" t="s">
        <v>105</v>
      </c>
      <c r="C5" s="45">
        <v>3.2334300000000003E-2</v>
      </c>
      <c r="D5" s="53">
        <v>3.2334300000000003E-2</v>
      </c>
      <c r="E5" s="53">
        <v>5.6210700000000002E-2</v>
      </c>
      <c r="F5" s="53">
        <v>8.5337300000000005E-2</v>
      </c>
      <c r="G5" s="53">
        <v>0.12521930000000001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0.81251844812205365</v>
      </c>
      <c r="D8" s="52">
        <f>IFERROR(1-_xlfn.NORM.DIST(_xlfn.NORM.INV(SUM(D10:D11), 0, 1) + 1, 0, 1, TRUE), "")</f>
        <v>0.81251844812205365</v>
      </c>
      <c r="E8" s="52">
        <f>IFERROR(1-_xlfn.NORM.DIST(_xlfn.NORM.INV(SUM(E10:E11), 0, 1) + 1, 0, 1, TRUE), "")</f>
        <v>0.68966781197978855</v>
      </c>
      <c r="F8" s="52">
        <f>IFERROR(1-_xlfn.NORM.DIST(_xlfn.NORM.INV(SUM(F10:F11), 0, 1) + 1, 0, 1, TRUE), "")</f>
        <v>0.71071162649463626</v>
      </c>
      <c r="G8" s="52">
        <f>IFERROR(1-_xlfn.NORM.DIST(_xlfn.NORM.INV(SUM(G10:G11), 0, 1) + 1, 0, 1, TRUE), "")</f>
        <v>0.85889993172838319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0.15791585187794632</v>
      </c>
      <c r="D9" s="52">
        <f>IFERROR(_xlfn.NORM.DIST(_xlfn.NORM.INV(SUM(D10:D11), 0, 1) + 1, 0, 1, TRUE) - SUM(D10:D11), "")</f>
        <v>0.15791585187794632</v>
      </c>
      <c r="E9" s="52">
        <f>IFERROR(_xlfn.NORM.DIST(_xlfn.NORM.INV(SUM(E10:E11), 0, 1) + 1, 0, 1, TRUE) - SUM(E10:E11), "")</f>
        <v>0.24286308802021145</v>
      </c>
      <c r="F9" s="52">
        <f>IFERROR(_xlfn.NORM.DIST(_xlfn.NORM.INV(SUM(F10:F11), 0, 1) + 1, 0, 1, TRUE) - SUM(F10:F11), "")</f>
        <v>0.22937067350536375</v>
      </c>
      <c r="G9" s="52">
        <f>IFERROR(_xlfn.NORM.DIST(_xlfn.NORM.INV(SUM(G10:G11), 0, 1) + 1, 0, 1, TRUE) - SUM(G10:G11), "")</f>
        <v>0.12212486827161681</v>
      </c>
    </row>
    <row r="10" spans="1:15" ht="15.75" customHeight="1" x14ac:dyDescent="0.25">
      <c r="B10" s="5" t="s">
        <v>109</v>
      </c>
      <c r="C10" s="45">
        <v>2.4425599999999999E-2</v>
      </c>
      <c r="D10" s="53">
        <v>2.4425599999999999E-2</v>
      </c>
      <c r="E10" s="53">
        <v>5.5061499999999999E-2</v>
      </c>
      <c r="F10" s="53">
        <v>4.9736099999999998E-2</v>
      </c>
      <c r="G10" s="53">
        <v>1.7181100000000001E-2</v>
      </c>
    </row>
    <row r="11" spans="1:15" ht="15.75" customHeight="1" x14ac:dyDescent="0.25">
      <c r="B11" s="5" t="s">
        <v>110</v>
      </c>
      <c r="C11" s="45">
        <v>5.1400999999999999E-3</v>
      </c>
      <c r="D11" s="53">
        <v>5.1400999999999999E-3</v>
      </c>
      <c r="E11" s="53">
        <v>1.24076E-2</v>
      </c>
      <c r="F11" s="53">
        <v>1.0181600000000001E-2</v>
      </c>
      <c r="G11" s="53">
        <v>1.7941000000000001E-3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0.72640950000000004</v>
      </c>
      <c r="D2" s="53">
        <v>0.51254100000000002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0.19447390000000001</v>
      </c>
      <c r="D3" s="53">
        <v>0.24950230000000001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5.7415900000000013E-2</v>
      </c>
      <c r="D4" s="53">
        <v>0.17059009999999999</v>
      </c>
      <c r="E4" s="53">
        <v>0.93401460000000003</v>
      </c>
      <c r="F4" s="53">
        <v>0.67999700000000007</v>
      </c>
      <c r="G4" s="53">
        <v>0</v>
      </c>
    </row>
    <row r="5" spans="1:7" x14ac:dyDescent="0.25">
      <c r="B5" s="3" t="s">
        <v>122</v>
      </c>
      <c r="C5" s="52">
        <v>2.17007E-2</v>
      </c>
      <c r="D5" s="52">
        <v>6.7366499999999996E-2</v>
      </c>
      <c r="E5" s="52">
        <f>1-SUM(E2:E4)</f>
        <v>6.5985399999999972E-2</v>
      </c>
      <c r="F5" s="52">
        <f>1-SUM(F2:F4)</f>
        <v>0.32000299999999993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105245-AD19-4362-AFD7-781718019FEB}"/>
</file>

<file path=customXml/itemProps2.xml><?xml version="1.0" encoding="utf-8"?>
<ds:datastoreItem xmlns:ds="http://schemas.openxmlformats.org/officeDocument/2006/customXml" ds:itemID="{F919795F-61E7-4866-8D41-2F71BF8954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2024-03-26T04:24:48Z</dcterms:modified>
</cp:coreProperties>
</file>