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A7355312-CB52-49C8-A8FC-936E35214FFF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5" i="2"/>
  <c r="A32" i="2"/>
  <c r="A31" i="2"/>
  <c r="A29" i="2"/>
  <c r="A27" i="2"/>
  <c r="A24" i="2"/>
  <c r="A23" i="2"/>
  <c r="A21" i="2"/>
  <c r="A19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  <c r="A33" i="2"/>
  <c r="A3" i="2"/>
  <c r="A18" i="2"/>
  <c r="A26" i="2"/>
  <c r="A34" i="2"/>
  <c r="A39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<sst xmlns="http://schemas.openxmlformats.org/spreadsheetml/2006/main" count="2092" uniqueCount="341">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</sst>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4394769.53125</v>
      </c>
    </row>
    <row r="8" spans="1:3" ht="15" customHeight="1" x14ac:dyDescent="0.25">
      <c r="B8" s="5" t="s">
        <v>8</v>
      </c>
      <c r="C8" s="44">
        <v>0.02</v>
      </c>
    </row>
    <row r="9" spans="1:3" ht="15" customHeight="1" x14ac:dyDescent="0.25">
      <c r="B9" s="5" t="s">
        <v>9</v>
      </c>
      <c r="C9" s="45">
        <v>0.23780000000000001</v>
      </c>
    </row>
    <row r="10" spans="1:3" ht="15" customHeight="1" x14ac:dyDescent="0.25">
      <c r="B10" s="5" t="s">
        <v>10</v>
      </c>
      <c r="C10" s="45">
        <v>0.61964199066162107</v>
      </c>
    </row>
    <row r="11" spans="1:3" ht="15" customHeight="1" x14ac:dyDescent="0.25">
      <c r="B11" s="5" t="s">
        <v>11</v>
      </c>
      <c r="C11" s="45">
        <v>0.58599999999999997</v>
      </c>
    </row>
    <row r="12" spans="1:3" ht="15" customHeight="1" x14ac:dyDescent="0.25">
      <c r="B12" s="5" t="s">
        <v>12</v>
      </c>
      <c r="C12" s="45">
        <v>0.58200000000000007</v>
      </c>
    </row>
    <row r="13" spans="1:3" ht="15" customHeight="1" x14ac:dyDescent="0.25">
      <c r="B13" s="5" t="s">
        <v>13</v>
      </c>
      <c r="C13" s="45">
        <v>0.25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7.2599999999999998E-2</v>
      </c>
    </row>
    <row r="24" spans="1:3" ht="15" customHeight="1" x14ac:dyDescent="0.25">
      <c r="B24" s="15" t="s">
        <v>22</v>
      </c>
      <c r="C24" s="45">
        <v>0.47549999999999998</v>
      </c>
    </row>
    <row r="25" spans="1:3" ht="15" customHeight="1" x14ac:dyDescent="0.25">
      <c r="B25" s="15" t="s">
        <v>23</v>
      </c>
      <c r="C25" s="45">
        <v>0.37380000000000002</v>
      </c>
    </row>
    <row r="26" spans="1:3" ht="15" customHeight="1" x14ac:dyDescent="0.25">
      <c r="B26" s="15" t="s">
        <v>24</v>
      </c>
      <c r="C26" s="45">
        <v>7.8100000000000003E-2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0.35174465639154501</v>
      </c>
    </row>
    <row r="30" spans="1:3" ht="14.25" customHeight="1" x14ac:dyDescent="0.25">
      <c r="B30" s="25" t="s">
        <v>27</v>
      </c>
      <c r="C30" s="99">
        <v>3.10047903226232E-2</v>
      </c>
    </row>
    <row r="31" spans="1:3" ht="14.25" customHeight="1" x14ac:dyDescent="0.25">
      <c r="B31" s="25" t="s">
        <v>28</v>
      </c>
      <c r="C31" s="99">
        <v>5.4690867454115402E-2</v>
      </c>
    </row>
    <row r="32" spans="1:3" ht="14.25" customHeight="1" x14ac:dyDescent="0.25">
      <c r="B32" s="25" t="s">
        <v>29</v>
      </c>
      <c r="C32" s="99">
        <v>0.562559685831717</v>
      </c>
    </row>
    <row r="33" spans="1:5" ht="13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21.664349999999999</v>
      </c>
    </row>
    <row r="38" spans="1:5" ht="15" customHeight="1" x14ac:dyDescent="0.25">
      <c r="B38" s="11" t="s">
        <v>34</v>
      </c>
      <c r="C38" s="43">
        <v>33.723550000000003</v>
      </c>
      <c r="D38" s="12"/>
      <c r="E38" s="13"/>
    </row>
    <row r="39" spans="1:5" ht="15" customHeight="1" x14ac:dyDescent="0.25">
      <c r="B39" s="11" t="s">
        <v>35</v>
      </c>
      <c r="C39" s="43">
        <v>41.812370000000001</v>
      </c>
      <c r="D39" s="12"/>
      <c r="E39" s="12"/>
    </row>
    <row r="40" spans="1:5" ht="15" customHeight="1" x14ac:dyDescent="0.25">
      <c r="B40" s="11" t="s">
        <v>36</v>
      </c>
      <c r="C40" s="100">
        <v>1.79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14.538460000000001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6.1399000000000002E-3</v>
      </c>
      <c r="D45" s="12"/>
    </row>
    <row r="46" spans="1:5" ht="15.75" customHeight="1" x14ac:dyDescent="0.25">
      <c r="B46" s="11" t="s">
        <v>41</v>
      </c>
      <c r="C46" s="45">
        <v>6.5972000000000003E-2</v>
      </c>
      <c r="D46" s="12"/>
    </row>
    <row r="47" spans="1:5" ht="15.75" customHeight="1" x14ac:dyDescent="0.25">
      <c r="B47" s="11" t="s">
        <v>42</v>
      </c>
      <c r="C47" s="45">
        <v>7.5162500000000007E-2</v>
      </c>
      <c r="D47" s="12"/>
      <c r="E47" s="13"/>
    </row>
    <row r="48" spans="1:5" ht="15" customHeight="1" x14ac:dyDescent="0.25">
      <c r="B48" s="11" t="s">
        <v>43</v>
      </c>
      <c r="C48" s="46">
        <v>0.85272559999999997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0.56383200000000022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0.12303469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0.1115323107401</v>
      </c>
      <c r="C2" s="98">
        <v>0.95</v>
      </c>
      <c r="D2" s="56">
        <v>39.222404520785908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54.737134105512617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119.55153720587511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0.72650555976092457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17.420883333006959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17.420883333006959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17.420883333006959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17.420883333006959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17.420883333006959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17.420883333006959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0.20492652141359999</v>
      </c>
      <c r="C16" s="98">
        <v>0.95</v>
      </c>
      <c r="D16" s="56">
        <v>0.34694694397271492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2.8448355135048669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2.8448355135048669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0.42059249999999998</v>
      </c>
      <c r="C21" s="98">
        <v>0.95</v>
      </c>
      <c r="D21" s="56">
        <v>6.2873932146726759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29.721241430461131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8.6999999999999994E-2</v>
      </c>
      <c r="C23" s="98">
        <v>0.95</v>
      </c>
      <c r="D23" s="56">
        <v>5.6963080880733798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0.27734426626225001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0.14300159362359999</v>
      </c>
      <c r="C27" s="98">
        <v>0.95</v>
      </c>
      <c r="D27" s="56">
        <v>25.150709521879179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0.61857830000000003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70.723861239789485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3.5299999999999998E-2</v>
      </c>
      <c r="C31" s="98">
        <v>0.95</v>
      </c>
      <c r="D31" s="56">
        <v>0.94236644609543263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0.49112349999999999</v>
      </c>
      <c r="C32" s="98">
        <v>0.95</v>
      </c>
      <c r="D32" s="56">
        <v>0.67793297191267776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0.74130150000000006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8.4313400000000011E-2</v>
      </c>
      <c r="C38" s="98">
        <v>0.95</v>
      </c>
      <c r="D38" s="56">
        <v>4.2635792257266498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0.21329680000000001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0.22639656000000002</v>
      </c>
      <c r="C3" s="21">
        <f>frac_mam_1_5months * 2.6</f>
        <v>0.22639656000000002</v>
      </c>
      <c r="D3" s="21">
        <f>frac_mam_6_11months * 2.6</f>
        <v>0.14089608000000001</v>
      </c>
      <c r="E3" s="21">
        <f>frac_mam_12_23months * 2.6</f>
        <v>0.15233946000000001</v>
      </c>
      <c r="F3" s="21">
        <f>frac_mam_24_59months * 2.6</f>
        <v>0.12204166</v>
      </c>
    </row>
    <row r="4" spans="1:6" ht="15.75" customHeight="1" x14ac:dyDescent="0.25">
      <c r="A4" s="3" t="s">
        <v>205</v>
      </c>
      <c r="B4" s="21">
        <f>frac_sam_1month * 2.6</f>
        <v>0.1007266</v>
      </c>
      <c r="C4" s="21">
        <f>frac_sam_1_5months * 2.6</f>
        <v>0.1007266</v>
      </c>
      <c r="D4" s="21">
        <f>frac_sam_6_11months * 2.6</f>
        <v>8.5662199999999994E-3</v>
      </c>
      <c r="E4" s="21">
        <f>frac_sam_12_23months * 2.6</f>
        <v>5.7048939999999999E-2</v>
      </c>
      <c r="F4" s="21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0.02</v>
      </c>
      <c r="E2" s="60">
        <f>food_insecure</f>
        <v>0.02</v>
      </c>
      <c r="F2" s="60">
        <f>food_insecure</f>
        <v>0.02</v>
      </c>
      <c r="G2" s="60">
        <f>food_insecure</f>
        <v>0.02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0.02</v>
      </c>
      <c r="F5" s="60">
        <f>food_insecure</f>
        <v>0.02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0.02</v>
      </c>
      <c r="F8" s="60">
        <f>food_insecure</f>
        <v>0.02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0.02</v>
      </c>
      <c r="F9" s="60">
        <f>food_insecure</f>
        <v>0.02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0.02</v>
      </c>
      <c r="I15" s="60">
        <f>food_insecure</f>
        <v>0.02</v>
      </c>
      <c r="J15" s="60">
        <f>food_insecure</f>
        <v>0.02</v>
      </c>
      <c r="K15" s="60">
        <f>food_insecure</f>
        <v>0.02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0.58599999999999997</v>
      </c>
      <c r="I18" s="60">
        <f>frac_PW_health_facility</f>
        <v>0.58599999999999997</v>
      </c>
      <c r="J18" s="60">
        <f>frac_PW_health_facility</f>
        <v>0.58599999999999997</v>
      </c>
      <c r="K18" s="60">
        <f>frac_PW_health_facility</f>
        <v>0.58599999999999997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0.23780000000000001</v>
      </c>
      <c r="I19" s="60">
        <f>frac_malaria_risk</f>
        <v>0.23780000000000001</v>
      </c>
      <c r="J19" s="60">
        <f>frac_malaria_risk</f>
        <v>0.23780000000000001</v>
      </c>
      <c r="K19" s="60">
        <f>frac_malaria_risk</f>
        <v>0.23780000000000001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</v>
      </c>
      <c r="M24" s="60">
        <f>famplan_unmet_need</f>
        <v>0.25</v>
      </c>
      <c r="N24" s="60">
        <f>famplan_unmet_need</f>
        <v>0.25</v>
      </c>
      <c r="O24" s="60">
        <f>famplan_unmet_need</f>
        <v>0.25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0.18797292821502684</v>
      </c>
      <c r="M25" s="60">
        <f>(1-food_insecure)*(0.49)+food_insecure*(0.7)</f>
        <v>0.49419999999999997</v>
      </c>
      <c r="N25" s="60">
        <f>(1-food_insecure)*(0.49)+food_insecure*(0.7)</f>
        <v>0.49419999999999997</v>
      </c>
      <c r="O25" s="60">
        <f>(1-food_insecure)*(0.49)+food_insecure*(0.7)</f>
        <v>0.49419999999999997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8.0559826377868654E-2</v>
      </c>
      <c r="M26" s="60">
        <f>(1-food_insecure)*(0.21)+food_insecure*(0.3)</f>
        <v>0.21179999999999999</v>
      </c>
      <c r="N26" s="60">
        <f>(1-food_insecure)*(0.21)+food_insecure*(0.3)</f>
        <v>0.21179999999999999</v>
      </c>
      <c r="O26" s="60">
        <f>(1-food_insecure)*(0.21)+food_insecure*(0.3)</f>
        <v>0.21179999999999999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0.1118252547454834</v>
      </c>
      <c r="M27" s="60">
        <f>(1-food_insecure)*(0.3)</f>
        <v>0.29399999999999998</v>
      </c>
      <c r="N27" s="60">
        <f>(1-food_insecure)*(0.3)</f>
        <v>0.29399999999999998</v>
      </c>
      <c r="O27" s="60">
        <f>(1-food_insecure)*(0.3)</f>
        <v>0.29399999999999998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0.61964199066162107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0.23780000000000001</v>
      </c>
      <c r="D34" s="60">
        <f t="shared" si="3"/>
        <v>0.23780000000000001</v>
      </c>
      <c r="E34" s="60">
        <f t="shared" si="3"/>
        <v>0.23780000000000001</v>
      </c>
      <c r="F34" s="60">
        <f t="shared" si="3"/>
        <v>0.23780000000000001</v>
      </c>
      <c r="G34" s="60">
        <f t="shared" si="3"/>
        <v>0.23780000000000001</v>
      </c>
      <c r="H34" s="60">
        <f t="shared" si="3"/>
        <v>0.23780000000000001</v>
      </c>
      <c r="I34" s="60">
        <f t="shared" si="3"/>
        <v>0.23780000000000001</v>
      </c>
      <c r="J34" s="60">
        <f t="shared" si="3"/>
        <v>0.23780000000000001</v>
      </c>
      <c r="K34" s="60">
        <f t="shared" si="3"/>
        <v>0.23780000000000001</v>
      </c>
      <c r="L34" s="60">
        <f t="shared" si="3"/>
        <v>0.23780000000000001</v>
      </c>
      <c r="M34" s="60">
        <f t="shared" si="3"/>
        <v>0.23780000000000001</v>
      </c>
      <c r="N34" s="60">
        <f t="shared" si="3"/>
        <v>0.23780000000000001</v>
      </c>
      <c r="O34" s="60">
        <f t="shared" si="3"/>
        <v>0.23780000000000001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936912.63060000038</v>
      </c>
      <c r="C2" s="49">
        <v>2436000</v>
      </c>
      <c r="D2" s="49">
        <v>4886000</v>
      </c>
      <c r="E2" s="49">
        <v>4258000</v>
      </c>
      <c r="F2" s="49">
        <v>3865000</v>
      </c>
      <c r="G2" s="17">
        <f t="shared" ref="G2:G13" si="0">C2+D2+E2+F2</f>
        <v>15445000</v>
      </c>
      <c r="H2" s="17">
        <f t="shared" ref="H2:H13" si="1">(B2 + stillbirth*B2/(1000-stillbirth))/(1-abortion)</f>
        <v>1080380.5127327819</v>
      </c>
      <c r="I2" s="17">
        <f t="shared" ref="I2:I13" si="2">G2-H2</f>
        <v>14364619.487267219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935443.41100000008</v>
      </c>
      <c r="C3" s="50">
        <v>2392000</v>
      </c>
      <c r="D3" s="50">
        <v>4925000</v>
      </c>
      <c r="E3" s="50">
        <v>4297000</v>
      </c>
      <c r="F3" s="50">
        <v>3892000</v>
      </c>
      <c r="G3" s="17">
        <f t="shared" si="0"/>
        <v>15506000</v>
      </c>
      <c r="H3" s="17">
        <f t="shared" si="1"/>
        <v>1078686.3139644838</v>
      </c>
      <c r="I3" s="17">
        <f t="shared" si="2"/>
        <v>14427313.686035516</v>
      </c>
    </row>
    <row r="4" spans="1:9" ht="15.75" customHeight="1" x14ac:dyDescent="0.25">
      <c r="A4" s="5">
        <f t="shared" si="3"/>
        <v>2026</v>
      </c>
      <c r="B4" s="49">
        <v>932636.93200000003</v>
      </c>
      <c r="C4" s="50">
        <v>2351000</v>
      </c>
      <c r="D4" s="50">
        <v>4952000</v>
      </c>
      <c r="E4" s="50">
        <v>4341000</v>
      </c>
      <c r="F4" s="50">
        <v>3916000</v>
      </c>
      <c r="G4" s="17">
        <f t="shared" si="0"/>
        <v>15560000</v>
      </c>
      <c r="H4" s="17">
        <f t="shared" si="1"/>
        <v>1075450.0834751455</v>
      </c>
      <c r="I4" s="17">
        <f t="shared" si="2"/>
        <v>14484549.916524854</v>
      </c>
    </row>
    <row r="5" spans="1:9" ht="15.75" customHeight="1" x14ac:dyDescent="0.25">
      <c r="A5" s="5">
        <f t="shared" si="3"/>
        <v>2027</v>
      </c>
      <c r="B5" s="49">
        <v>929501.87579999992</v>
      </c>
      <c r="C5" s="50">
        <v>2311000</v>
      </c>
      <c r="D5" s="50">
        <v>4964000</v>
      </c>
      <c r="E5" s="50">
        <v>4386000</v>
      </c>
      <c r="F5" s="50">
        <v>3939000</v>
      </c>
      <c r="G5" s="17">
        <f t="shared" si="0"/>
        <v>15600000</v>
      </c>
      <c r="H5" s="17">
        <f t="shared" si="1"/>
        <v>1071834.9613024055</v>
      </c>
      <c r="I5" s="17">
        <f t="shared" si="2"/>
        <v>14528165.038697595</v>
      </c>
    </row>
    <row r="6" spans="1:9" ht="15.75" customHeight="1" x14ac:dyDescent="0.25">
      <c r="A6" s="5">
        <f t="shared" si="3"/>
        <v>2028</v>
      </c>
      <c r="B6" s="49">
        <v>926044.2111999999</v>
      </c>
      <c r="C6" s="50">
        <v>2276000</v>
      </c>
      <c r="D6" s="50">
        <v>4960000</v>
      </c>
      <c r="E6" s="50">
        <v>4433000</v>
      </c>
      <c r="F6" s="50">
        <v>3960000</v>
      </c>
      <c r="G6" s="17">
        <f t="shared" si="0"/>
        <v>15629000</v>
      </c>
      <c r="H6" s="17">
        <f t="shared" si="1"/>
        <v>1067847.83023874</v>
      </c>
      <c r="I6" s="17">
        <f t="shared" si="2"/>
        <v>14561152.169761259</v>
      </c>
    </row>
    <row r="7" spans="1:9" ht="15.75" customHeight="1" x14ac:dyDescent="0.25">
      <c r="A7" s="5">
        <f t="shared" si="3"/>
        <v>2029</v>
      </c>
      <c r="B7" s="49">
        <v>922222.66359999985</v>
      </c>
      <c r="C7" s="50">
        <v>2246000</v>
      </c>
      <c r="D7" s="50">
        <v>4939000</v>
      </c>
      <c r="E7" s="50">
        <v>4485000</v>
      </c>
      <c r="F7" s="50">
        <v>3984000</v>
      </c>
      <c r="G7" s="17">
        <f t="shared" si="0"/>
        <v>15654000</v>
      </c>
      <c r="H7" s="17">
        <f t="shared" si="1"/>
        <v>1063441.0953728894</v>
      </c>
      <c r="I7" s="17">
        <f t="shared" si="2"/>
        <v>14590558.904627111</v>
      </c>
    </row>
    <row r="8" spans="1:9" ht="15.75" customHeight="1" x14ac:dyDescent="0.25">
      <c r="A8" s="5">
        <f t="shared" si="3"/>
        <v>2030</v>
      </c>
      <c r="B8" s="49">
        <v>918029.11199999996</v>
      </c>
      <c r="C8" s="50">
        <v>2223000</v>
      </c>
      <c r="D8" s="50">
        <v>4900000</v>
      </c>
      <c r="E8" s="50">
        <v>4542000</v>
      </c>
      <c r="F8" s="50">
        <v>4009000</v>
      </c>
      <c r="G8" s="17">
        <f t="shared" si="0"/>
        <v>15674000</v>
      </c>
      <c r="H8" s="17">
        <f t="shared" si="1"/>
        <v>1058605.3921495504</v>
      </c>
      <c r="I8" s="17">
        <f t="shared" si="2"/>
        <v>14615394.607850449</v>
      </c>
    </row>
    <row r="9" spans="1:9" ht="15.75" customHeight="1" x14ac:dyDescent="0.25">
      <c r="A9" s="5">
        <f t="shared" si="3"/>
        <v>2031</v>
      </c>
      <c r="B9" s="49">
        <v>915331.46648571419</v>
      </c>
      <c r="C9" s="50">
        <v>2192571.4285714291</v>
      </c>
      <c r="D9" s="50">
        <v>4902000</v>
      </c>
      <c r="E9" s="50">
        <v>4582571.4285714282</v>
      </c>
      <c r="F9" s="50">
        <v>4029571.4285714291</v>
      </c>
      <c r="G9" s="17">
        <f t="shared" si="0"/>
        <v>15706714.285714287</v>
      </c>
      <c r="H9" s="17">
        <f t="shared" si="1"/>
        <v>1055494.6606376602</v>
      </c>
      <c r="I9" s="17">
        <f t="shared" si="2"/>
        <v>14651219.625076627</v>
      </c>
    </row>
    <row r="10" spans="1:9" ht="15.75" customHeight="1" x14ac:dyDescent="0.25">
      <c r="A10" s="5">
        <f t="shared" si="3"/>
        <v>2032</v>
      </c>
      <c r="B10" s="49">
        <v>912458.3315551019</v>
      </c>
      <c r="C10" s="50">
        <v>2164081.6326530608</v>
      </c>
      <c r="D10" s="50">
        <v>4898714.2857142854</v>
      </c>
      <c r="E10" s="50">
        <v>4623367.3469387749</v>
      </c>
      <c r="F10" s="50">
        <v>4049224.489795919</v>
      </c>
      <c r="G10" s="17">
        <f t="shared" si="0"/>
        <v>15735387.755102042</v>
      </c>
      <c r="H10" s="17">
        <f t="shared" si="1"/>
        <v>1052181.5673052571</v>
      </c>
      <c r="I10" s="17">
        <f t="shared" si="2"/>
        <v>14683206.187796785</v>
      </c>
    </row>
    <row r="11" spans="1:9" ht="15.75" customHeight="1" x14ac:dyDescent="0.25">
      <c r="A11" s="5">
        <f t="shared" si="3"/>
        <v>2033</v>
      </c>
      <c r="B11" s="49">
        <v>909575.67434868787</v>
      </c>
      <c r="C11" s="50">
        <v>2137379.0087463558</v>
      </c>
      <c r="D11" s="50">
        <v>4891102.0408163266</v>
      </c>
      <c r="E11" s="50">
        <v>4663705.5393586</v>
      </c>
      <c r="F11" s="50">
        <v>4068256.5597667638</v>
      </c>
      <c r="G11" s="17">
        <f t="shared" si="0"/>
        <v>15760443.148688046</v>
      </c>
      <c r="H11" s="17">
        <f t="shared" si="1"/>
        <v>1048857.4935667014</v>
      </c>
      <c r="I11" s="17">
        <f t="shared" si="2"/>
        <v>14711585.655121345</v>
      </c>
    </row>
    <row r="12" spans="1:9" ht="15.75" customHeight="1" x14ac:dyDescent="0.25">
      <c r="A12" s="5">
        <f t="shared" si="3"/>
        <v>2034</v>
      </c>
      <c r="B12" s="49">
        <v>906729.07414135756</v>
      </c>
      <c r="C12" s="50">
        <v>2112576.0099958349</v>
      </c>
      <c r="D12" s="50">
        <v>4880688.0466472302</v>
      </c>
      <c r="E12" s="50">
        <v>4703377.7592669716</v>
      </c>
      <c r="F12" s="50">
        <v>4086721.7825905881</v>
      </c>
      <c r="G12" s="17">
        <f t="shared" si="0"/>
        <v>15783363.598500626</v>
      </c>
      <c r="H12" s="17">
        <f t="shared" si="1"/>
        <v>1045574.9981758865</v>
      </c>
      <c r="I12" s="17">
        <f t="shared" si="2"/>
        <v>14737788.600324739</v>
      </c>
    </row>
    <row r="13" spans="1:9" ht="15.75" customHeight="1" x14ac:dyDescent="0.25">
      <c r="A13" s="5">
        <f t="shared" si="3"/>
        <v>2035</v>
      </c>
      <c r="B13" s="49">
        <v>903969.76884726575</v>
      </c>
      <c r="C13" s="50">
        <v>2089229.7257095261</v>
      </c>
      <c r="D13" s="50">
        <v>4869357.7675968343</v>
      </c>
      <c r="E13" s="50">
        <v>4742003.153447968</v>
      </c>
      <c r="F13" s="50">
        <v>4104824.8943892429</v>
      </c>
      <c r="G13" s="17">
        <f t="shared" si="0"/>
        <v>15805415.54114357</v>
      </c>
      <c r="H13" s="17">
        <f t="shared" si="1"/>
        <v>1042393.1650240502</v>
      </c>
      <c r="I13" s="17">
        <f t="shared" si="2"/>
        <v>14763022.376119521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0.60429708741552179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0.57369508444285666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0.86300407763796394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0.84735557422996144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0.86300407763796394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0.84735557422996144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0.40296549596871639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0.37294974441677925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0.8295779606128536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0.81094773557514366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0.8295779606128536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0.81094773557514366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0.90807760254253689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0.8969629643112218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0.89675454923259879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0.88444502562034166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0.89675454923259879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0.88444502562034166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0.86130374479889038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1.0255500000000001E-2</v>
      </c>
    </row>
    <row r="4" spans="1:8" ht="15.75" customHeight="1" x14ac:dyDescent="0.25">
      <c r="B4" s="19" t="s">
        <v>69</v>
      </c>
      <c r="C4" s="101">
        <v>5.6709300000000143E-2</v>
      </c>
    </row>
    <row r="5" spans="1:8" ht="15.75" customHeight="1" x14ac:dyDescent="0.25">
      <c r="B5" s="19" t="s">
        <v>70</v>
      </c>
      <c r="C5" s="101">
        <v>8.2196700000000025E-2</v>
      </c>
    </row>
    <row r="6" spans="1:8" ht="15.75" customHeight="1" x14ac:dyDescent="0.25">
      <c r="B6" s="19" t="s">
        <v>71</v>
      </c>
      <c r="C6" s="101">
        <v>0.2395228999999999</v>
      </c>
    </row>
    <row r="7" spans="1:8" ht="15.75" customHeight="1" x14ac:dyDescent="0.25">
      <c r="B7" s="19" t="s">
        <v>72</v>
      </c>
      <c r="C7" s="101">
        <v>0.3928677999999996</v>
      </c>
    </row>
    <row r="8" spans="1:8" ht="15.75" customHeight="1" x14ac:dyDescent="0.25">
      <c r="B8" s="19" t="s">
        <v>73</v>
      </c>
      <c r="C8" s="101">
        <v>1.5020000000000009E-3</v>
      </c>
    </row>
    <row r="9" spans="1:8" ht="15.75" customHeight="1" x14ac:dyDescent="0.25">
      <c r="B9" s="19" t="s">
        <v>74</v>
      </c>
      <c r="C9" s="101">
        <v>9.0700500000000031E-2</v>
      </c>
    </row>
    <row r="10" spans="1:8" ht="15.75" customHeight="1" x14ac:dyDescent="0.25">
      <c r="B10" s="19" t="s">
        <v>75</v>
      </c>
      <c r="C10" s="101">
        <v>0.1262453000000002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0.18490904355236629</v>
      </c>
      <c r="D14" s="55">
        <v>0.18490904355236629</v>
      </c>
      <c r="E14" s="55">
        <v>0.18490904355236629</v>
      </c>
      <c r="F14" s="55">
        <v>0.18490904355236629</v>
      </c>
    </row>
    <row r="15" spans="1:8" ht="15.75" customHeight="1" x14ac:dyDescent="0.25">
      <c r="B15" s="19" t="s">
        <v>82</v>
      </c>
      <c r="C15" s="101">
        <v>0.1283692787301331</v>
      </c>
      <c r="D15" s="101">
        <v>0.1283692787301331</v>
      </c>
      <c r="E15" s="101">
        <v>0.1283692787301331</v>
      </c>
      <c r="F15" s="101">
        <v>0.1283692787301331</v>
      </c>
    </row>
    <row r="16" spans="1:8" ht="15.75" customHeight="1" x14ac:dyDescent="0.25">
      <c r="B16" s="19" t="s">
        <v>83</v>
      </c>
      <c r="C16" s="101">
        <v>1.476393085354071E-2</v>
      </c>
      <c r="D16" s="101">
        <v>1.476393085354071E-2</v>
      </c>
      <c r="E16" s="101">
        <v>1.476393085354071E-2</v>
      </c>
      <c r="F16" s="101">
        <v>1.476393085354071E-2</v>
      </c>
    </row>
    <row r="17" spans="1:8" ht="15.75" customHeight="1" x14ac:dyDescent="0.25">
      <c r="B17" s="19" t="s">
        <v>84</v>
      </c>
      <c r="C17" s="101">
        <v>0.20253891238761709</v>
      </c>
      <c r="D17" s="101">
        <v>0.20253891238761709</v>
      </c>
      <c r="E17" s="101">
        <v>0.20253891238761709</v>
      </c>
      <c r="F17" s="101">
        <v>0.20253891238761709</v>
      </c>
    </row>
    <row r="18" spans="1:8" ht="15.75" customHeight="1" x14ac:dyDescent="0.25">
      <c r="B18" s="19" t="s">
        <v>85</v>
      </c>
      <c r="C18" s="101">
        <v>1.145434598579335E-3</v>
      </c>
      <c r="D18" s="101">
        <v>1.145434598579335E-3</v>
      </c>
      <c r="E18" s="101">
        <v>1.145434598579335E-3</v>
      </c>
      <c r="F18" s="101">
        <v>1.145434598579335E-3</v>
      </c>
    </row>
    <row r="19" spans="1:8" ht="15.75" customHeight="1" x14ac:dyDescent="0.25">
      <c r="B19" s="19" t="s">
        <v>86</v>
      </c>
      <c r="C19" s="101">
        <v>1.6469280220540561E-2</v>
      </c>
      <c r="D19" s="101">
        <v>1.6469280220540561E-2</v>
      </c>
      <c r="E19" s="101">
        <v>1.6469280220540561E-2</v>
      </c>
      <c r="F19" s="101">
        <v>1.6469280220540561E-2</v>
      </c>
    </row>
    <row r="20" spans="1:8" ht="15.75" customHeight="1" x14ac:dyDescent="0.25">
      <c r="B20" s="19" t="s">
        <v>87</v>
      </c>
      <c r="C20" s="101">
        <v>8.6732539967486113E-3</v>
      </c>
      <c r="D20" s="101">
        <v>8.6732539967486113E-3</v>
      </c>
      <c r="E20" s="101">
        <v>8.6732539967486113E-3</v>
      </c>
      <c r="F20" s="101">
        <v>8.6732539967486113E-3</v>
      </c>
    </row>
    <row r="21" spans="1:8" ht="15.75" customHeight="1" x14ac:dyDescent="0.25">
      <c r="B21" s="19" t="s">
        <v>88</v>
      </c>
      <c r="C21" s="101">
        <v>0.15491101543101871</v>
      </c>
      <c r="D21" s="101">
        <v>0.15491101543101871</v>
      </c>
      <c r="E21" s="101">
        <v>0.15491101543101871</v>
      </c>
      <c r="F21" s="101">
        <v>0.15491101543101871</v>
      </c>
    </row>
    <row r="22" spans="1:8" ht="15.75" customHeight="1" x14ac:dyDescent="0.25">
      <c r="B22" s="19" t="s">
        <v>89</v>
      </c>
      <c r="C22" s="101">
        <v>0.28821985022945562</v>
      </c>
      <c r="D22" s="101">
        <v>0.28821985022945562</v>
      </c>
      <c r="E22" s="101">
        <v>0.28821985022945562</v>
      </c>
      <c r="F22" s="101">
        <v>0.28821985022945562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4.7953877999999991E-2</v>
      </c>
    </row>
    <row r="27" spans="1:8" ht="15.75" customHeight="1" x14ac:dyDescent="0.25">
      <c r="B27" s="19" t="s">
        <v>92</v>
      </c>
      <c r="C27" s="101">
        <v>1.0397949E-2</v>
      </c>
    </row>
    <row r="28" spans="1:8" ht="15.75" customHeight="1" x14ac:dyDescent="0.25">
      <c r="B28" s="19" t="s">
        <v>93</v>
      </c>
      <c r="C28" s="101">
        <v>0.26736443399999998</v>
      </c>
    </row>
    <row r="29" spans="1:8" ht="15.75" customHeight="1" x14ac:dyDescent="0.25">
      <c r="B29" s="19" t="s">
        <v>94</v>
      </c>
      <c r="C29" s="101">
        <v>0.12531753500000001</v>
      </c>
    </row>
    <row r="30" spans="1:8" ht="15.75" customHeight="1" x14ac:dyDescent="0.25">
      <c r="B30" s="19" t="s">
        <v>95</v>
      </c>
      <c r="C30" s="101">
        <v>7.0167186000000006E-2</v>
      </c>
    </row>
    <row r="31" spans="1:8" ht="15.75" customHeight="1" x14ac:dyDescent="0.25">
      <c r="B31" s="19" t="s">
        <v>96</v>
      </c>
      <c r="C31" s="101">
        <v>8.1421533000000004E-2</v>
      </c>
    </row>
    <row r="32" spans="1:8" ht="15.75" customHeight="1" x14ac:dyDescent="0.25">
      <c r="B32" s="19" t="s">
        <v>97</v>
      </c>
      <c r="C32" s="101">
        <v>4.7734519000000003E-2</v>
      </c>
    </row>
    <row r="33" spans="2:3" ht="15.75" customHeight="1" x14ac:dyDescent="0.25">
      <c r="B33" s="19" t="s">
        <v>98</v>
      </c>
      <c r="C33" s="101">
        <v>0.14779943100000001</v>
      </c>
    </row>
    <row r="34" spans="2:3" ht="15.75" customHeight="1" x14ac:dyDescent="0.25">
      <c r="B34" s="19" t="s">
        <v>99</v>
      </c>
      <c r="C34" s="101">
        <v>0.20184353499999999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0.6602748490077297</v>
      </c>
      <c r="D2" s="52">
        <f>IFERROR(1-_xlfn.NORM.DIST(_xlfn.NORM.INV(SUM(D4:D5), 0, 1) + 1, 0, 1, TRUE), "")</f>
        <v>0.6602748490077297</v>
      </c>
      <c r="E2" s="52">
        <f>IFERROR(1-_xlfn.NORM.DIST(_xlfn.NORM.INV(SUM(E4:E5), 0, 1) + 1, 0, 1, TRUE), "")</f>
        <v>0.53026310681457234</v>
      </c>
      <c r="F2" s="52">
        <f>IFERROR(1-_xlfn.NORM.DIST(_xlfn.NORM.INV(SUM(F4:F5), 0, 1) + 1, 0, 1, TRUE), "")</f>
        <v>0.38079821712199147</v>
      </c>
      <c r="G2" s="52">
        <f>IFERROR(1-_xlfn.NORM.DIST(_xlfn.NORM.INV(SUM(G4:G5), 0, 1) + 1, 0, 1, TRUE), "")</f>
        <v>0.25777429169952282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0.26092865099227036</v>
      </c>
      <c r="D3" s="52">
        <f>IFERROR(_xlfn.NORM.DIST(_xlfn.NORM.INV(SUM(D4:D5), 0, 1) + 1, 0, 1, TRUE) - SUM(D4:D5), "")</f>
        <v>0.26092865099227036</v>
      </c>
      <c r="E3" s="52">
        <f>IFERROR(_xlfn.NORM.DIST(_xlfn.NORM.INV(SUM(E4:E5), 0, 1) + 1, 0, 1, TRUE) - SUM(E4:E5), "")</f>
        <v>0.3287578931854277</v>
      </c>
      <c r="F3" s="52">
        <f>IFERROR(_xlfn.NORM.DIST(_xlfn.NORM.INV(SUM(F4:F5), 0, 1) + 1, 0, 1, TRUE) - SUM(F4:F5), "")</f>
        <v>0.37617988287800852</v>
      </c>
      <c r="G3" s="52">
        <f>IFERROR(_xlfn.NORM.DIST(_xlfn.NORM.INV(SUM(G4:G5), 0, 1) + 1, 0, 1, TRUE) - SUM(G4:G5), "")</f>
        <v>0.3789729083004772</v>
      </c>
    </row>
    <row r="4" spans="1:15" ht="15.75" customHeight="1" x14ac:dyDescent="0.25">
      <c r="B4" s="5" t="s">
        <v>104</v>
      </c>
      <c r="C4" s="45">
        <v>5.35401E-2</v>
      </c>
      <c r="D4" s="53">
        <v>5.35401E-2</v>
      </c>
      <c r="E4" s="53">
        <v>0.1021489</v>
      </c>
      <c r="F4" s="53">
        <v>0.16592109999999999</v>
      </c>
      <c r="G4" s="53">
        <v>0.26226430000000001</v>
      </c>
    </row>
    <row r="5" spans="1:15" ht="15.75" customHeight="1" x14ac:dyDescent="0.25">
      <c r="B5" s="5" t="s">
        <v>105</v>
      </c>
      <c r="C5" s="45">
        <v>2.5256399999999998E-2</v>
      </c>
      <c r="D5" s="53">
        <v>2.5256399999999998E-2</v>
      </c>
      <c r="E5" s="53">
        <v>3.8830099999999999E-2</v>
      </c>
      <c r="F5" s="53">
        <v>7.7100799999999997E-2</v>
      </c>
      <c r="G5" s="53">
        <v>0.10098849999999999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0.55819382970895504</v>
      </c>
      <c r="D8" s="52">
        <f>IFERROR(1-_xlfn.NORM.DIST(_xlfn.NORM.INV(SUM(D10:D11), 0, 1) + 1, 0, 1, TRUE), "")</f>
        <v>0.55819382970895504</v>
      </c>
      <c r="E8" s="52">
        <f>IFERROR(1-_xlfn.NORM.DIST(_xlfn.NORM.INV(SUM(E10:E11), 0, 1) + 1, 0, 1, TRUE), "")</f>
        <v>0.71777278559921243</v>
      </c>
      <c r="F8" s="52">
        <f>IFERROR(1-_xlfn.NORM.DIST(_xlfn.NORM.INV(SUM(F10:F11), 0, 1) + 1, 0, 1, TRUE), "")</f>
        <v>0.65596980264640603</v>
      </c>
      <c r="G8" s="52">
        <f>IFERROR(1-_xlfn.NORM.DIST(_xlfn.NORM.INV(SUM(G10:G11), 0, 1) + 1, 0, 1, TRUE), "")</f>
        <v>0.724676989595613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0.31598957029104491</v>
      </c>
      <c r="D9" s="52">
        <f>IFERROR(_xlfn.NORM.DIST(_xlfn.NORM.INV(SUM(D10:D11), 0, 1) + 1, 0, 1, TRUE) - SUM(D10:D11), "")</f>
        <v>0.31598957029104491</v>
      </c>
      <c r="E9" s="52">
        <f>IFERROR(_xlfn.NORM.DIST(_xlfn.NORM.INV(SUM(E10:E11), 0, 1) + 1, 0, 1, TRUE) - SUM(E10:E11), "")</f>
        <v>0.22474171440078752</v>
      </c>
      <c r="F9" s="52">
        <f>IFERROR(_xlfn.NORM.DIST(_xlfn.NORM.INV(SUM(F10:F11), 0, 1) + 1, 0, 1, TRUE) - SUM(F10:F11), "")</f>
        <v>0.26349619735359403</v>
      </c>
      <c r="G9" s="52">
        <f>IFERROR(_xlfn.NORM.DIST(_xlfn.NORM.INV(SUM(G10:G11), 0, 1) + 1, 0, 1, TRUE) - SUM(G10:G11), "")</f>
        <v>0.22016701040438702</v>
      </c>
    </row>
    <row r="10" spans="1:15" ht="15.75" customHeight="1" x14ac:dyDescent="0.25">
      <c r="B10" s="5" t="s">
        <v>109</v>
      </c>
      <c r="C10" s="45">
        <v>8.7075600000000003E-2</v>
      </c>
      <c r="D10" s="53">
        <v>8.7075600000000003E-2</v>
      </c>
      <c r="E10" s="53">
        <v>5.4190799999999997E-2</v>
      </c>
      <c r="F10" s="53">
        <v>5.8592100000000001E-2</v>
      </c>
      <c r="G10" s="53">
        <v>4.6939099999999997E-2</v>
      </c>
    </row>
    <row r="11" spans="1:15" ht="15.75" customHeight="1" x14ac:dyDescent="0.25">
      <c r="B11" s="5" t="s">
        <v>110</v>
      </c>
      <c r="C11" s="45">
        <v>3.8740999999999998E-2</v>
      </c>
      <c r="D11" s="53">
        <v>3.8740999999999998E-2</v>
      </c>
      <c r="E11" s="53">
        <v>3.2946999999999998E-3</v>
      </c>
      <c r="F11" s="53">
        <v>2.19419E-2</v>
      </c>
      <c r="G11" s="53">
        <v>8.2169000000000009E-3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0.53875706099999998</v>
      </c>
      <c r="D14" s="54">
        <v>0.52048943423000005</v>
      </c>
      <c r="E14" s="54">
        <v>0.52048943423000005</v>
      </c>
      <c r="F14" s="54">
        <v>0.341500033373</v>
      </c>
      <c r="G14" s="54">
        <v>0.341500033373</v>
      </c>
      <c r="H14" s="45">
        <v>0.53799999999999992</v>
      </c>
      <c r="I14" s="55">
        <v>0.53799999999999992</v>
      </c>
      <c r="J14" s="55">
        <v>0.53799999999999992</v>
      </c>
      <c r="K14" s="55">
        <v>0.53799999999999992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0.30376847121775213</v>
      </c>
      <c r="D15" s="52">
        <f t="shared" si="0"/>
        <v>0.29346859868076952</v>
      </c>
      <c r="E15" s="52">
        <f t="shared" si="0"/>
        <v>0.29346859868076952</v>
      </c>
      <c r="F15" s="52">
        <f t="shared" si="0"/>
        <v>0.19254864681676542</v>
      </c>
      <c r="G15" s="52">
        <f t="shared" si="0"/>
        <v>0.19254864681676542</v>
      </c>
      <c r="H15" s="52">
        <f t="shared" si="0"/>
        <v>0.30334161600000009</v>
      </c>
      <c r="I15" s="52">
        <f t="shared" si="0"/>
        <v>0.30334161600000009</v>
      </c>
      <c r="J15" s="52">
        <f t="shared" si="0"/>
        <v>0.30334161600000009</v>
      </c>
      <c r="K15" s="52">
        <f t="shared" si="0"/>
        <v>0.30334161600000009</v>
      </c>
      <c r="L15" s="52">
        <f t="shared" si="0"/>
        <v>0.2593627200000001</v>
      </c>
      <c r="M15" s="52">
        <f t="shared" si="0"/>
        <v>0.2593627200000001</v>
      </c>
      <c r="N15" s="52">
        <f t="shared" si="0"/>
        <v>0.2593627200000001</v>
      </c>
      <c r="O15" s="52">
        <f t="shared" si="0"/>
        <v>0.2593627200000001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0.70655319999999999</v>
      </c>
      <c r="D2" s="53">
        <v>0.49112349999999999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0.16169910000000001</v>
      </c>
      <c r="D3" s="53">
        <v>0.21381140000000001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0.1317477</v>
      </c>
      <c r="D4" s="53">
        <v>0.27545989999999998</v>
      </c>
      <c r="E4" s="53">
        <v>0.97014080000000003</v>
      </c>
      <c r="F4" s="53">
        <v>0.78452340000000009</v>
      </c>
      <c r="G4" s="53">
        <v>0</v>
      </c>
    </row>
    <row r="5" spans="1:7" x14ac:dyDescent="0.25">
      <c r="B5" s="3" t="s">
        <v>122</v>
      </c>
      <c r="C5" s="52">
        <v>0</v>
      </c>
      <c r="D5" s="52">
        <v>1.96052E-2</v>
      </c>
      <c r="E5" s="52">
        <f>1-SUM(E2:E4)</f>
        <v>2.9859199999999975E-2</v>
      </c>
      <c r="F5" s="52">
        <f>1-SUM(F2:F4)</f>
        <v>0.21547659999999991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353114-9B21-41F3-8FF7-ADB8D0A273BE}"/>
</file>

<file path=customXml/itemProps2.xml><?xml version="1.0" encoding="utf-8"?>
<ds:datastoreItem xmlns:ds="http://schemas.openxmlformats.org/officeDocument/2006/customXml" ds:itemID="{653BCDBF-7D46-4822-BA13-7808AA462D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2024-03-26T04:24:55Z</dcterms:modified>
</cp:coreProperties>
</file>