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AE721A8-CE88-491E-8327-45C3404E8C28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<sst xmlns="http://schemas.openxmlformats.org/spreadsheetml/2006/main" count="2092" uniqueCount="341">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</sst>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33985.198974609397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0.89240097045898392</v>
      </c>
    </row>
    <row r="11" spans="1:3" ht="15" customHeight="1" x14ac:dyDescent="0.25">
      <c r="B11" s="5" t="s">
        <v>11</v>
      </c>
      <c r="C11" s="45">
        <v>0.86599999999999999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0.65900000000000003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0.53120000000000001</v>
      </c>
    </row>
    <row r="25" spans="1:3" ht="15" customHeight="1" x14ac:dyDescent="0.25">
      <c r="B25" s="15" t="s">
        <v>23</v>
      </c>
      <c r="C25" s="45">
        <v>0.40350000000000003</v>
      </c>
    </row>
    <row r="26" spans="1:3" ht="15" customHeight="1" x14ac:dyDescent="0.25">
      <c r="B26" s="15" t="s">
        <v>24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0.443381353500297</v>
      </c>
    </row>
    <row r="30" spans="1:3" ht="14.25" customHeight="1" x14ac:dyDescent="0.25">
      <c r="B30" s="25" t="s">
        <v>27</v>
      </c>
      <c r="C30" s="99">
        <v>5.9529082105141198E-2</v>
      </c>
    </row>
    <row r="31" spans="1:3" ht="14.25" customHeight="1" x14ac:dyDescent="0.25">
      <c r="B31" s="25" t="s">
        <v>28</v>
      </c>
      <c r="C31" s="99">
        <v>6.7946136004371396E-2</v>
      </c>
    </row>
    <row r="32" spans="1:3" ht="14.25" customHeight="1" x14ac:dyDescent="0.25">
      <c r="B32" s="25" t="s">
        <v>29</v>
      </c>
      <c r="C32" s="99">
        <v>0.42914342839018998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0.96101999999999999</v>
      </c>
    </row>
    <row r="38" spans="1:5" ht="15" customHeight="1" x14ac:dyDescent="0.25">
      <c r="B38" s="11" t="s">
        <v>34</v>
      </c>
      <c r="C38" s="43">
        <v>1.9053599999999999</v>
      </c>
      <c r="D38" s="12"/>
      <c r="E38" s="13"/>
    </row>
    <row r="39" spans="1:5" ht="15" customHeight="1" x14ac:dyDescent="0.25">
      <c r="B39" s="11" t="s">
        <v>35</v>
      </c>
      <c r="C39" s="43">
        <v>2.26294</v>
      </c>
      <c r="D39" s="12"/>
      <c r="E39" s="12"/>
    </row>
    <row r="40" spans="1:5" ht="15" customHeight="1" x14ac:dyDescent="0.25">
      <c r="B40" s="11" t="s">
        <v>36</v>
      </c>
      <c r="C40" s="100">
        <v>0.06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3.3729499999999999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5.9347000000000002E-3</v>
      </c>
      <c r="D45" s="12"/>
    </row>
    <row r="46" spans="1:5" ht="15.75" customHeight="1" x14ac:dyDescent="0.25">
      <c r="B46" s="11" t="s">
        <v>41</v>
      </c>
      <c r="C46" s="45">
        <v>6.3767500000000005E-2</v>
      </c>
      <c r="D46" s="12"/>
    </row>
    <row r="47" spans="1:5" ht="15.75" customHeight="1" x14ac:dyDescent="0.25">
      <c r="B47" s="11" t="s">
        <v>42</v>
      </c>
      <c r="C47" s="45">
        <v>7.53577E-2</v>
      </c>
      <c r="D47" s="12"/>
      <c r="E47" s="13"/>
    </row>
    <row r="48" spans="1:5" ht="15" customHeight="1" x14ac:dyDescent="0.25">
      <c r="B48" s="11" t="s">
        <v>43</v>
      </c>
      <c r="C48" s="46">
        <v>0.85494009999999998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0.62463999999999997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5.4530763999999898E-2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0.17640147295010999</v>
      </c>
      <c r="C2" s="98">
        <v>0.95</v>
      </c>
      <c r="D2" s="56">
        <v>76.430830296277207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40.292575813137638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702.89347992688124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6.6292215715502589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13.42487525693355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13.42487525693355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13.42487525693355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13.42487525693355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13.42487525693355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13.42487525693355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0.2403544522204</v>
      </c>
      <c r="C16" s="98">
        <v>0.95</v>
      </c>
      <c r="D16" s="56">
        <v>1.131641056828899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16.11738326300533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16.11738326300533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0.21345500000000001</v>
      </c>
      <c r="C21" s="98">
        <v>0.95</v>
      </c>
      <c r="D21" s="56">
        <v>70.114008769456447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23.383432158561249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1.4174000000000001E-2</v>
      </c>
      <c r="C23" s="98">
        <v>0.95</v>
      </c>
      <c r="D23" s="56">
        <v>4.5372725454372071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0.73790266105588997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0.22617384668196</v>
      </c>
      <c r="C27" s="98">
        <v>0.95</v>
      </c>
      <c r="D27" s="56">
        <v>18.854821117415401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0.31886409999999998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155.6465054085146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1.36088480804361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0.17159460000000001</v>
      </c>
      <c r="C32" s="98">
        <v>0.95</v>
      </c>
      <c r="D32" s="56">
        <v>2.472250321876178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0.97810450000000004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2.134910144430378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0.66023089999999995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0.20678918000000002</v>
      </c>
      <c r="C3" s="21">
        <f>frac_mam_1_5months * 2.6</f>
        <v>0.20678918000000002</v>
      </c>
      <c r="D3" s="21">
        <f>frac_mam_6_11months * 2.6</f>
        <v>9.445228E-2</v>
      </c>
      <c r="E3" s="21">
        <f>frac_mam_12_23months * 2.6</f>
        <v>0</v>
      </c>
      <c r="F3" s="21">
        <f>frac_mam_24_59months * 2.6</f>
        <v>2.6917280000000002E-2</v>
      </c>
    </row>
    <row r="4" spans="1:6" ht="15.75" customHeight="1" x14ac:dyDescent="0.25">
      <c r="A4" s="3" t="s">
        <v>205</v>
      </c>
      <c r="B4" s="21">
        <f>frac_sam_1month * 2.6</f>
        <v>4.020692E-2</v>
      </c>
      <c r="C4" s="21">
        <f>frac_sam_1_5months * 2.6</f>
        <v>4.020692E-2</v>
      </c>
      <c r="D4" s="21">
        <f>frac_sam_6_11months * 2.6</f>
        <v>0</v>
      </c>
      <c r="E4" s="21">
        <f>frac_sam_12_23months * 2.6</f>
        <v>2.3977200000000004E-2</v>
      </c>
      <c r="F4" s="21">
        <f>frac_sam_24_59months * 2.6</f>
        <v>1.0915579999999999E-2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6510.439800000001</v>
      </c>
      <c r="C2" s="49">
        <v>19000</v>
      </c>
      <c r="D2" s="49">
        <v>39000</v>
      </c>
      <c r="E2" s="49">
        <v>41000</v>
      </c>
      <c r="F2" s="49">
        <v>43000</v>
      </c>
      <c r="G2" s="17">
        <f t="shared" ref="G2:G13" si="0">C2+D2+E2+F2</f>
        <v>142000</v>
      </c>
      <c r="H2" s="17">
        <f t="shared" ref="H2:H13" si="1">(B2 + stillbirth*B2/(1000-stillbirth))/(1-abortion)</f>
        <v>7423.2653483111326</v>
      </c>
      <c r="I2" s="17">
        <f t="shared" ref="I2:I13" si="2">G2-H2</f>
        <v>134576.73465168886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6452.19</v>
      </c>
      <c r="C3" s="50">
        <v>19000</v>
      </c>
      <c r="D3" s="50">
        <v>37000</v>
      </c>
      <c r="E3" s="50">
        <v>40000</v>
      </c>
      <c r="F3" s="50">
        <v>43000</v>
      </c>
      <c r="G3" s="17">
        <f t="shared" si="0"/>
        <v>139000</v>
      </c>
      <c r="H3" s="17">
        <f t="shared" si="1"/>
        <v>7356.8483726275444</v>
      </c>
      <c r="I3" s="17">
        <f t="shared" si="2"/>
        <v>131643.15162737246</v>
      </c>
    </row>
    <row r="4" spans="1:9" ht="15.75" customHeight="1" x14ac:dyDescent="0.25">
      <c r="A4" s="5">
        <f t="shared" si="3"/>
        <v>2026</v>
      </c>
      <c r="B4" s="49">
        <v>6398.7719999999999</v>
      </c>
      <c r="C4" s="50">
        <v>18000</v>
      </c>
      <c r="D4" s="50">
        <v>37000</v>
      </c>
      <c r="E4" s="50">
        <v>40000</v>
      </c>
      <c r="F4" s="50">
        <v>43000</v>
      </c>
      <c r="G4" s="17">
        <f t="shared" si="0"/>
        <v>138000</v>
      </c>
      <c r="H4" s="17">
        <f t="shared" si="1"/>
        <v>7295.9406612351304</v>
      </c>
      <c r="I4" s="17">
        <f t="shared" si="2"/>
        <v>130704.05933876487</v>
      </c>
    </row>
    <row r="5" spans="1:9" ht="15.75" customHeight="1" x14ac:dyDescent="0.25">
      <c r="A5" s="5">
        <f t="shared" si="3"/>
        <v>2027</v>
      </c>
      <c r="B5" s="49">
        <v>6355.7440000000006</v>
      </c>
      <c r="C5" s="50">
        <v>18000</v>
      </c>
      <c r="D5" s="50">
        <v>37000</v>
      </c>
      <c r="E5" s="50">
        <v>40000</v>
      </c>
      <c r="F5" s="50">
        <v>44000</v>
      </c>
      <c r="G5" s="17">
        <f t="shared" si="0"/>
        <v>139000</v>
      </c>
      <c r="H5" s="17">
        <f t="shared" si="1"/>
        <v>7246.8797266102338</v>
      </c>
      <c r="I5" s="17">
        <f t="shared" si="2"/>
        <v>131753.12027338977</v>
      </c>
    </row>
    <row r="6" spans="1:9" ht="15.75" customHeight="1" x14ac:dyDescent="0.25">
      <c r="A6" s="5">
        <f t="shared" si="3"/>
        <v>2028</v>
      </c>
      <c r="B6" s="49">
        <v>6302.5342000000001</v>
      </c>
      <c r="C6" s="50">
        <v>18000</v>
      </c>
      <c r="D6" s="50">
        <v>37000</v>
      </c>
      <c r="E6" s="50">
        <v>40000</v>
      </c>
      <c r="F6" s="50">
        <v>43000</v>
      </c>
      <c r="G6" s="17">
        <f t="shared" si="0"/>
        <v>138000</v>
      </c>
      <c r="H6" s="17">
        <f t="shared" si="1"/>
        <v>7186.2094068369724</v>
      </c>
      <c r="I6" s="17">
        <f t="shared" si="2"/>
        <v>130813.79059316302</v>
      </c>
    </row>
    <row r="7" spans="1:9" ht="15.75" customHeight="1" x14ac:dyDescent="0.25">
      <c r="A7" s="5">
        <f t="shared" si="3"/>
        <v>2029</v>
      </c>
      <c r="B7" s="49">
        <v>6249.4632000000001</v>
      </c>
      <c r="C7" s="50">
        <v>18000</v>
      </c>
      <c r="D7" s="50">
        <v>36000</v>
      </c>
      <c r="E7" s="50">
        <v>40000</v>
      </c>
      <c r="F7" s="50">
        <v>42000</v>
      </c>
      <c r="G7" s="17">
        <f t="shared" si="0"/>
        <v>136000</v>
      </c>
      <c r="H7" s="17">
        <f t="shared" si="1"/>
        <v>7125.6973481431469</v>
      </c>
      <c r="I7" s="17">
        <f t="shared" si="2"/>
        <v>128874.30265185685</v>
      </c>
    </row>
    <row r="8" spans="1:9" ht="15.75" customHeight="1" x14ac:dyDescent="0.25">
      <c r="A8" s="5">
        <f t="shared" si="3"/>
        <v>2030</v>
      </c>
      <c r="B8" s="49">
        <v>6196.5309999999999</v>
      </c>
      <c r="C8" s="50">
        <v>18000</v>
      </c>
      <c r="D8" s="50">
        <v>36000</v>
      </c>
      <c r="E8" s="50">
        <v>39000</v>
      </c>
      <c r="F8" s="50">
        <v>42000</v>
      </c>
      <c r="G8" s="17">
        <f t="shared" si="0"/>
        <v>135000</v>
      </c>
      <c r="H8" s="17">
        <f t="shared" si="1"/>
        <v>7065.3435505287553</v>
      </c>
      <c r="I8" s="17">
        <f t="shared" si="2"/>
        <v>127934.65644947125</v>
      </c>
    </row>
    <row r="9" spans="1:9" ht="15.75" customHeight="1" x14ac:dyDescent="0.25">
      <c r="A9" s="5">
        <f t="shared" si="3"/>
        <v>2031</v>
      </c>
      <c r="B9" s="49">
        <v>6151.6868857142854</v>
      </c>
      <c r="C9" s="50">
        <v>17857.142857142859</v>
      </c>
      <c r="D9" s="50">
        <v>35571.428571428572</v>
      </c>
      <c r="E9" s="50">
        <v>38714.285714285717</v>
      </c>
      <c r="F9" s="50">
        <v>41857.142857142862</v>
      </c>
      <c r="G9" s="17">
        <f t="shared" si="0"/>
        <v>134000.00000000003</v>
      </c>
      <c r="H9" s="17">
        <f t="shared" si="1"/>
        <v>7014.211865131273</v>
      </c>
      <c r="I9" s="17">
        <f t="shared" si="2"/>
        <v>126985.78813486875</v>
      </c>
    </row>
    <row r="10" spans="1:9" ht="15.75" customHeight="1" x14ac:dyDescent="0.25">
      <c r="A10" s="5">
        <f t="shared" si="3"/>
        <v>2032</v>
      </c>
      <c r="B10" s="49">
        <v>6108.7578693877549</v>
      </c>
      <c r="C10" s="50">
        <v>17693.87755102041</v>
      </c>
      <c r="D10" s="50">
        <v>35367.34693877551</v>
      </c>
      <c r="E10" s="50">
        <v>38530.612244897973</v>
      </c>
      <c r="F10" s="50">
        <v>41693.877551020407</v>
      </c>
      <c r="G10" s="17">
        <f t="shared" si="0"/>
        <v>133285.71428571429</v>
      </c>
      <c r="H10" s="17">
        <f t="shared" si="1"/>
        <v>6965.2637926318066</v>
      </c>
      <c r="I10" s="17">
        <f t="shared" si="2"/>
        <v>126320.45049308248</v>
      </c>
    </row>
    <row r="11" spans="1:9" ht="15.75" customHeight="1" x14ac:dyDescent="0.25">
      <c r="A11" s="5">
        <f t="shared" si="3"/>
        <v>2033</v>
      </c>
      <c r="B11" s="49">
        <v>6067.3272793002916</v>
      </c>
      <c r="C11" s="50">
        <v>17650.145772594751</v>
      </c>
      <c r="D11" s="50">
        <v>35134.110787172009</v>
      </c>
      <c r="E11" s="50">
        <v>38320.69970845482</v>
      </c>
      <c r="F11" s="50">
        <v>41507.28862973761</v>
      </c>
      <c r="G11" s="17">
        <f t="shared" si="0"/>
        <v>132612.24489795917</v>
      </c>
      <c r="H11" s="17">
        <f t="shared" si="1"/>
        <v>6918.0242399741883</v>
      </c>
      <c r="I11" s="17">
        <f t="shared" si="2"/>
        <v>125694.22065798499</v>
      </c>
    </row>
    <row r="12" spans="1:9" ht="15.75" customHeight="1" x14ac:dyDescent="0.25">
      <c r="A12" s="5">
        <f t="shared" si="3"/>
        <v>2034</v>
      </c>
      <c r="B12" s="49">
        <v>6026.1248906289047</v>
      </c>
      <c r="C12" s="50">
        <v>17600.166597251151</v>
      </c>
      <c r="D12" s="50">
        <v>34867.555185339443</v>
      </c>
      <c r="E12" s="50">
        <v>38080.799666805513</v>
      </c>
      <c r="F12" s="50">
        <v>41151.187005414409</v>
      </c>
      <c r="G12" s="17">
        <f t="shared" si="0"/>
        <v>131699.70845481052</v>
      </c>
      <c r="H12" s="17">
        <f t="shared" si="1"/>
        <v>6871.0448847404678</v>
      </c>
      <c r="I12" s="17">
        <f t="shared" si="2"/>
        <v>124828.66357007006</v>
      </c>
    </row>
    <row r="13" spans="1:9" ht="15.75" customHeight="1" x14ac:dyDescent="0.25">
      <c r="A13" s="5">
        <f t="shared" si="3"/>
        <v>2035</v>
      </c>
      <c r="B13" s="49">
        <v>5986.6378464330337</v>
      </c>
      <c r="C13" s="50">
        <v>17543.047539715601</v>
      </c>
      <c r="D13" s="50">
        <v>34562.920211816498</v>
      </c>
      <c r="E13" s="50">
        <v>37806.628190634867</v>
      </c>
      <c r="F13" s="50">
        <v>40887.070863330751</v>
      </c>
      <c r="G13" s="17">
        <f t="shared" si="0"/>
        <v>130799.66680549771</v>
      </c>
      <c r="H13" s="17">
        <f t="shared" si="1"/>
        <v>6826.0213815838242</v>
      </c>
      <c r="I13" s="17">
        <f t="shared" si="2"/>
        <v>123973.64542391388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0.63511580613459517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0.60201554891642806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0.87774996363061419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0.86187323576439312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0.87774996363061419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0.86187323576439312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0.43479867831708074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0.40067440739049276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0.8472850721921642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0.82822611988353312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0.8472850721921642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0.82822611988353312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0.91843045513155008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0.90727884867256259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0.90825382720434078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0.89586868711927981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0.90825382720434078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0.89586868711927981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0.89597961200395271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3.4142703414270288E-2</v>
      </c>
    </row>
    <row r="5" spans="1:8" ht="15.75" customHeight="1" x14ac:dyDescent="0.25">
      <c r="B5" s="19" t="s">
        <v>70</v>
      </c>
      <c r="C5" s="101">
        <v>3.795040379504043E-2</v>
      </c>
    </row>
    <row r="6" spans="1:8" ht="15.75" customHeight="1" x14ac:dyDescent="0.25">
      <c r="B6" s="19" t="s">
        <v>71</v>
      </c>
      <c r="C6" s="101">
        <v>0.4935597493559748</v>
      </c>
    </row>
    <row r="7" spans="1:8" ht="15.75" customHeight="1" x14ac:dyDescent="0.25">
      <c r="B7" s="19" t="s">
        <v>72</v>
      </c>
      <c r="C7" s="101">
        <v>0.35620743562074381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7.3214107321410649E-2</v>
      </c>
    </row>
    <row r="10" spans="1:8" ht="15.75" customHeight="1" x14ac:dyDescent="0.25">
      <c r="B10" s="19" t="s">
        <v>75</v>
      </c>
      <c r="C10" s="101">
        <v>4.9256004925600444E-3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0.28262021445446389</v>
      </c>
      <c r="D15" s="101">
        <v>0.28262021445446389</v>
      </c>
      <c r="E15" s="101">
        <v>0.28262021445446389</v>
      </c>
      <c r="F15" s="101">
        <v>0.28262021445446389</v>
      </c>
    </row>
    <row r="16" spans="1:8" ht="15.75" customHeight="1" x14ac:dyDescent="0.25">
      <c r="B16" s="19" t="s">
        <v>83</v>
      </c>
      <c r="C16" s="101">
        <v>0.1449917491390243</v>
      </c>
      <c r="D16" s="101">
        <v>0.1449917491390243</v>
      </c>
      <c r="E16" s="101">
        <v>0.1449917491390243</v>
      </c>
      <c r="F16" s="101">
        <v>0.1449917491390243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1.370030254797487E-2</v>
      </c>
      <c r="D20" s="101">
        <v>1.370030254797487E-2</v>
      </c>
      <c r="E20" s="101">
        <v>1.370030254797487E-2</v>
      </c>
      <c r="F20" s="101">
        <v>1.370030254797487E-2</v>
      </c>
    </row>
    <row r="21" spans="1:8" ht="15.75" customHeight="1" x14ac:dyDescent="0.25">
      <c r="B21" s="19" t="s">
        <v>88</v>
      </c>
      <c r="C21" s="101">
        <v>0.25732604138176512</v>
      </c>
      <c r="D21" s="101">
        <v>0.25732604138176512</v>
      </c>
      <c r="E21" s="101">
        <v>0.25732604138176512</v>
      </c>
      <c r="F21" s="101">
        <v>0.25732604138176512</v>
      </c>
    </row>
    <row r="22" spans="1:8" ht="15.75" customHeight="1" x14ac:dyDescent="0.25">
      <c r="B22" s="19" t="s">
        <v>89</v>
      </c>
      <c r="C22" s="101">
        <v>0.3013616924767718</v>
      </c>
      <c r="D22" s="101">
        <v>0.3013616924767718</v>
      </c>
      <c r="E22" s="101">
        <v>0.3013616924767718</v>
      </c>
      <c r="F22" s="101">
        <v>0.3013616924767718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4.1039101000000001E-2</v>
      </c>
    </row>
    <row r="27" spans="1:8" ht="15.75" customHeight="1" x14ac:dyDescent="0.25">
      <c r="B27" s="19" t="s">
        <v>92</v>
      </c>
      <c r="C27" s="101">
        <v>0.311955555</v>
      </c>
    </row>
    <row r="28" spans="1:8" ht="15.75" customHeight="1" x14ac:dyDescent="0.25">
      <c r="B28" s="19" t="s">
        <v>93</v>
      </c>
      <c r="C28" s="101">
        <v>7.1433338999999998E-2</v>
      </c>
    </row>
    <row r="29" spans="1:8" ht="15.75" customHeight="1" x14ac:dyDescent="0.25">
      <c r="B29" s="19" t="s">
        <v>94</v>
      </c>
      <c r="C29" s="101">
        <v>8.7817816000000007E-2</v>
      </c>
    </row>
    <row r="30" spans="1:8" ht="15.75" customHeight="1" x14ac:dyDescent="0.25">
      <c r="B30" s="19" t="s">
        <v>95</v>
      </c>
      <c r="C30" s="101">
        <v>4.5304205E-2</v>
      </c>
    </row>
    <row r="31" spans="1:8" ht="15.75" customHeight="1" x14ac:dyDescent="0.25">
      <c r="B31" s="19" t="s">
        <v>96</v>
      </c>
      <c r="C31" s="101">
        <v>6.0519333000000002E-2</v>
      </c>
    </row>
    <row r="32" spans="1:8" ht="15.75" customHeight="1" x14ac:dyDescent="0.25">
      <c r="B32" s="19" t="s">
        <v>97</v>
      </c>
      <c r="C32" s="101">
        <v>0.111584815</v>
      </c>
    </row>
    <row r="33" spans="2:3" ht="15.75" customHeight="1" x14ac:dyDescent="0.25">
      <c r="B33" s="19" t="s">
        <v>98</v>
      </c>
      <c r="C33" s="101">
        <v>0.13530931600000001</v>
      </c>
    </row>
    <row r="34" spans="2:3" ht="15.75" customHeight="1" x14ac:dyDescent="0.25">
      <c r="B34" s="19" t="s">
        <v>99</v>
      </c>
      <c r="C34" s="101">
        <v>0.13503651999999999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0.73379732410774468</v>
      </c>
      <c r="D2" s="52">
        <f>IFERROR(1-_xlfn.NORM.DIST(_xlfn.NORM.INV(SUM(D4:D5), 0, 1) + 1, 0, 1, TRUE), "")</f>
        <v>0.73379732410774468</v>
      </c>
      <c r="E2" s="52">
        <f>IFERROR(1-_xlfn.NORM.DIST(_xlfn.NORM.INV(SUM(E4:E5), 0, 1) + 1, 0, 1, TRUE), "")</f>
        <v>0.84971398857514879</v>
      </c>
      <c r="F2" s="52">
        <f>IFERROR(1-_xlfn.NORM.DIST(_xlfn.NORM.INV(SUM(F4:F5), 0, 1) + 1, 0, 1, TRUE), "")</f>
        <v>0.51602508714629003</v>
      </c>
      <c r="G2" s="52">
        <f>IFERROR(1-_xlfn.NORM.DIST(_xlfn.NORM.INV(SUM(G4:G5), 0, 1) + 1, 0, 1, TRUE), "")</f>
        <v>0.70998917774218107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0.21405087589225538</v>
      </c>
      <c r="D3" s="52">
        <f>IFERROR(_xlfn.NORM.DIST(_xlfn.NORM.INV(SUM(D4:D5), 0, 1) + 1, 0, 1, TRUE) - SUM(D4:D5), "")</f>
        <v>0.21405087589225538</v>
      </c>
      <c r="E3" s="52">
        <f>IFERROR(_xlfn.NORM.DIST(_xlfn.NORM.INV(SUM(E4:E5), 0, 1) + 1, 0, 1, TRUE) - SUM(E4:E5), "")</f>
        <v>0.12937101142485125</v>
      </c>
      <c r="F3" s="52">
        <f>IFERROR(_xlfn.NORM.DIST(_xlfn.NORM.INV(SUM(F4:F5), 0, 1) + 1, 0, 1, TRUE) - SUM(F4:F5), "")</f>
        <v>0.33484671285370993</v>
      </c>
      <c r="G3" s="52">
        <f>IFERROR(_xlfn.NORM.DIST(_xlfn.NORM.INV(SUM(G4:G5), 0, 1) + 1, 0, 1, TRUE) - SUM(G4:G5), "")</f>
        <v>0.22984142225781892</v>
      </c>
    </row>
    <row r="4" spans="1:15" ht="15.75" customHeight="1" x14ac:dyDescent="0.25">
      <c r="B4" s="5" t="s">
        <v>104</v>
      </c>
      <c r="C4" s="45">
        <v>2.89261E-2</v>
      </c>
      <c r="D4" s="53">
        <v>2.89261E-2</v>
      </c>
      <c r="E4" s="53">
        <v>4.0536000000000001E-3</v>
      </c>
      <c r="F4" s="53">
        <v>2.2028599999999999E-2</v>
      </c>
      <c r="G4" s="53">
        <v>5.1829600000000003E-2</v>
      </c>
    </row>
    <row r="5" spans="1:15" ht="15.75" customHeight="1" x14ac:dyDescent="0.25">
      <c r="B5" s="5" t="s">
        <v>105</v>
      </c>
      <c r="C5" s="45">
        <v>2.3225699999999998E-2</v>
      </c>
      <c r="D5" s="53">
        <v>2.3225699999999998E-2</v>
      </c>
      <c r="E5" s="53">
        <v>1.6861399999999999E-2</v>
      </c>
      <c r="F5" s="53">
        <v>0.12709960000000001</v>
      </c>
      <c r="G5" s="53">
        <v>8.3398000000000014E-3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0.62194306958466594</v>
      </c>
      <c r="D8" s="52">
        <f>IFERROR(1-_xlfn.NORM.DIST(_xlfn.NORM.INV(SUM(D10:D11), 0, 1) + 1, 0, 1, TRUE), "")</f>
        <v>0.62194306958466594</v>
      </c>
      <c r="E8" s="52">
        <f>IFERROR(1-_xlfn.NORM.DIST(_xlfn.NORM.INV(SUM(E10:E11), 0, 1) + 1, 0, 1, TRUE), "")</f>
        <v>0.78668978038263804</v>
      </c>
      <c r="F8" s="52">
        <f>IFERROR(1-_xlfn.NORM.DIST(_xlfn.NORM.INV(SUM(F10:F11), 0, 1) + 1, 0, 1, TRUE), "")</f>
        <v>0.91254295194752388</v>
      </c>
      <c r="G8" s="52">
        <f>IFERROR(1-_xlfn.NORM.DIST(_xlfn.NORM.INV(SUM(G10:G11), 0, 1) + 1, 0, 1, TRUE), "")</f>
        <v>0.88141686201740033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0.28305843041533413</v>
      </c>
      <c r="D9" s="52">
        <f>IFERROR(_xlfn.NORM.DIST(_xlfn.NORM.INV(SUM(D10:D11), 0, 1) + 1, 0, 1, TRUE) - SUM(D10:D11), "")</f>
        <v>0.28305843041533413</v>
      </c>
      <c r="E9" s="52">
        <f>IFERROR(_xlfn.NORM.DIST(_xlfn.NORM.INV(SUM(E10:E11), 0, 1) + 1, 0, 1, TRUE) - SUM(E10:E11), "")</f>
        <v>0.17698241961736197</v>
      </c>
      <c r="F9" s="52">
        <f>IFERROR(_xlfn.NORM.DIST(_xlfn.NORM.INV(SUM(F10:F11), 0, 1) + 1, 0, 1, TRUE) - SUM(F10:F11), "")</f>
        <v>7.8235048052476164E-2</v>
      </c>
      <c r="G9" s="52">
        <f>IFERROR(_xlfn.NORM.DIST(_xlfn.NORM.INV(SUM(G10:G11), 0, 1) + 1, 0, 1, TRUE) - SUM(G10:G11), "")</f>
        <v>0.10403203798259969</v>
      </c>
    </row>
    <row r="10" spans="1:15" ht="15.75" customHeight="1" x14ac:dyDescent="0.25">
      <c r="B10" s="5" t="s">
        <v>109</v>
      </c>
      <c r="C10" s="45">
        <v>7.9534300000000002E-2</v>
      </c>
      <c r="D10" s="53">
        <v>7.9534300000000002E-2</v>
      </c>
      <c r="E10" s="53">
        <v>3.63278E-2</v>
      </c>
      <c r="F10" s="53">
        <v>0</v>
      </c>
      <c r="G10" s="53">
        <v>1.0352800000000001E-2</v>
      </c>
    </row>
    <row r="11" spans="1:15" ht="15.75" customHeight="1" x14ac:dyDescent="0.25">
      <c r="B11" s="5" t="s">
        <v>110</v>
      </c>
      <c r="C11" s="45">
        <v>1.5464200000000001E-2</v>
      </c>
      <c r="D11" s="53">
        <v>1.5464200000000001E-2</v>
      </c>
      <c r="E11" s="53">
        <v>0</v>
      </c>
      <c r="F11" s="53">
        <v>9.222000000000001E-3</v>
      </c>
      <c r="G11" s="53">
        <v>4.1982999999999994E-3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0.31399870000000002</v>
      </c>
      <c r="D2" s="53">
        <v>0.17159460000000001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5.1355600000000001E-2</v>
      </c>
      <c r="D3" s="53">
        <v>0.1553949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0.4142324</v>
      </c>
      <c r="D4" s="53">
        <v>0.40510950000000001</v>
      </c>
      <c r="E4" s="53">
        <v>0.42326510000000001</v>
      </c>
      <c r="F4" s="53">
        <v>0.2488464</v>
      </c>
      <c r="G4" s="53">
        <v>0</v>
      </c>
    </row>
    <row r="5" spans="1:7" x14ac:dyDescent="0.25">
      <c r="B5" s="3" t="s">
        <v>122</v>
      </c>
      <c r="C5" s="52">
        <v>0.22041330000000001</v>
      </c>
      <c r="D5" s="52">
        <v>0.2679011</v>
      </c>
      <c r="E5" s="52">
        <f>1-SUM(E2:E4)</f>
        <v>0.57673489999999994</v>
      </c>
      <c r="F5" s="52">
        <f>1-SUM(F2:F4)</f>
        <v>0.75115359999999998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957D1-736A-472C-89FB-9095CF7AA7B7}"/>
</file>

<file path=customXml/itemProps2.xml><?xml version="1.0" encoding="utf-8"?>
<ds:datastoreItem xmlns:ds="http://schemas.openxmlformats.org/officeDocument/2006/customXml" ds:itemID="{4BEC1B14-85BE-4A0E-9124-656A609068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2024-03-26T04:24:54Z</dcterms:modified>
</cp:coreProperties>
</file>