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EC6BDE6-12C9-4FE2-BB3F-41C5D3167BB7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1" i="2"/>
  <c r="A29" i="2"/>
  <c r="A23" i="2"/>
  <c r="A21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4" i="2" l="1"/>
  <c r="A14" i="2"/>
  <c r="A22" i="2"/>
  <c r="A30" i="2"/>
  <c r="A38" i="2"/>
  <c r="A40" i="2"/>
  <c r="A16" i="2"/>
  <c r="A24" i="2"/>
  <c r="A32" i="2"/>
  <c r="A17" i="2"/>
  <c r="A25" i="2"/>
  <c r="A33" i="2"/>
  <c r="A26" i="2"/>
  <c r="A5" i="2"/>
  <c r="A6" i="2" s="1"/>
  <c r="A7" i="2" s="1"/>
  <c r="A8" i="2" s="1"/>
  <c r="A9" i="2" s="1"/>
  <c r="A10" i="2" s="1"/>
  <c r="A11" i="2" s="1"/>
  <c r="A12" i="2" s="1"/>
  <c r="A13" i="2" s="1"/>
  <c r="A34" i="2"/>
  <c r="A19" i="2"/>
  <c r="A3" i="2"/>
  <c r="A18" i="2"/>
  <c r="A3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<sst xmlns="http://schemas.openxmlformats.org/spreadsheetml/2006/main" count="2092" uniqueCount="341">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</sst>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347577.7421875</v>
      </c>
    </row>
    <row r="8" spans="1:3" ht="15" customHeight="1" x14ac:dyDescent="0.25">
      <c r="B8" s="5" t="s">
        <v>8</v>
      </c>
      <c r="C8" s="44">
        <v>5.0000000000000001E-3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0.89599999999999991</v>
      </c>
    </row>
    <row r="12" spans="1:3" ht="15" customHeight="1" x14ac:dyDescent="0.25">
      <c r="B12" s="5" t="s">
        <v>12</v>
      </c>
      <c r="C12" s="45">
        <v>0.70299999999999996</v>
      </c>
    </row>
    <row r="13" spans="1:3" ht="15" customHeight="1" x14ac:dyDescent="0.25">
      <c r="B13" s="5" t="s">
        <v>13</v>
      </c>
      <c r="C13" s="45">
        <v>0.317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7.1399999999999991E-2</v>
      </c>
    </row>
    <row r="24" spans="1:3" ht="15" customHeight="1" x14ac:dyDescent="0.25">
      <c r="B24" s="15" t="s">
        <v>22</v>
      </c>
      <c r="C24" s="45">
        <v>0.52029999999999998</v>
      </c>
    </row>
    <row r="25" spans="1:3" ht="15" customHeight="1" x14ac:dyDescent="0.25">
      <c r="B25" s="15" t="s">
        <v>23</v>
      </c>
      <c r="C25" s="45">
        <v>0.36659999999999998</v>
      </c>
    </row>
    <row r="26" spans="1:3" ht="15" customHeight="1" x14ac:dyDescent="0.25">
      <c r="B26" s="15" t="s">
        <v>24</v>
      </c>
      <c r="C26" s="45">
        <v>4.1700000000000001E-2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0.57290349526853401</v>
      </c>
    </row>
    <row r="30" spans="1:3" ht="14.25" customHeight="1" x14ac:dyDescent="0.25">
      <c r="B30" s="25" t="s">
        <v>27</v>
      </c>
      <c r="C30" s="99">
        <v>2.97816918362898E-2</v>
      </c>
    </row>
    <row r="31" spans="1:3" ht="14.25" customHeight="1" x14ac:dyDescent="0.25">
      <c r="B31" s="25" t="s">
        <v>28</v>
      </c>
      <c r="C31" s="99">
        <v>2.5306962187057899E-2</v>
      </c>
    </row>
    <row r="32" spans="1:3" ht="14.25" customHeight="1" x14ac:dyDescent="0.25">
      <c r="B32" s="25" t="s">
        <v>29</v>
      </c>
      <c r="C32" s="99">
        <v>0.37200785070811798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7.5434400000000004</v>
      </c>
    </row>
    <row r="38" spans="1:5" ht="15" customHeight="1" x14ac:dyDescent="0.25">
      <c r="B38" s="11" t="s">
        <v>34</v>
      </c>
      <c r="C38" s="43">
        <v>12.68064</v>
      </c>
      <c r="D38" s="12"/>
      <c r="E38" s="13"/>
    </row>
    <row r="39" spans="1:5" ht="15" customHeight="1" x14ac:dyDescent="0.25">
      <c r="B39" s="11" t="s">
        <v>35</v>
      </c>
      <c r="C39" s="43">
        <v>14.734360000000001</v>
      </c>
      <c r="D39" s="12"/>
      <c r="E39" s="12"/>
    </row>
    <row r="40" spans="1:5" ht="15" customHeight="1" x14ac:dyDescent="0.25">
      <c r="B40" s="11" t="s">
        <v>36</v>
      </c>
      <c r="C40" s="100">
        <v>0.39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4.3900499999999996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5.1263999999999997E-3</v>
      </c>
      <c r="D45" s="12"/>
    </row>
    <row r="46" spans="1:5" ht="15.75" customHeight="1" x14ac:dyDescent="0.25">
      <c r="B46" s="11" t="s">
        <v>41</v>
      </c>
      <c r="C46" s="45">
        <v>5.5082600000000002E-2</v>
      </c>
      <c r="D46" s="12"/>
    </row>
    <row r="47" spans="1:5" ht="15.75" customHeight="1" x14ac:dyDescent="0.25">
      <c r="B47" s="11" t="s">
        <v>42</v>
      </c>
      <c r="C47" s="45">
        <v>7.6126699999999992E-2</v>
      </c>
      <c r="D47" s="12"/>
      <c r="E47" s="13"/>
    </row>
    <row r="48" spans="1:5" ht="15" customHeight="1" x14ac:dyDescent="0.25">
      <c r="B48" s="11" t="s">
        <v>43</v>
      </c>
      <c r="C48" s="46">
        <v>0.86366429999999994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0.58909100000000003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5.3733958999999998E-2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0.16588473219572</v>
      </c>
      <c r="C2" s="98">
        <v>0.95</v>
      </c>
      <c r="D2" s="56">
        <v>55.159498129923833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39.815804482761187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369.40825523463701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2.421950972929686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12.948103926557099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12.948103926557099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12.948103926557099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12.948103926557099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12.948103926557099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12.948103926557099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0.24510841041959999</v>
      </c>
      <c r="C16" s="98">
        <v>0.95</v>
      </c>
      <c r="D16" s="56">
        <v>0.65486972645244557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8.5297262743193443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8.5297262743193443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0.50568460000000004</v>
      </c>
      <c r="C21" s="98">
        <v>0.95</v>
      </c>
      <c r="D21" s="56">
        <v>19.502352360317879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22.31069666521422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8.8149700000000011E-2</v>
      </c>
      <c r="C23" s="98">
        <v>0.95</v>
      </c>
      <c r="D23" s="56">
        <v>4.2392904639519244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0.73630514730640995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0.21268976590192001</v>
      </c>
      <c r="C27" s="98">
        <v>0.95</v>
      </c>
      <c r="D27" s="56">
        <v>18.500074668290559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0.58242249999999995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107.0978840973747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0.56750055122199738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0.47777259999999999</v>
      </c>
      <c r="C32" s="98">
        <v>0.95</v>
      </c>
      <c r="D32" s="56">
        <v>1.3995185494692861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0.69964879999999996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0.16494010000000001</v>
      </c>
      <c r="C38" s="98">
        <v>0.95</v>
      </c>
      <c r="D38" s="56">
        <v>2.715482431759646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0.39210790000000001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6.9472260000000008E-2</v>
      </c>
      <c r="C3" s="21">
        <f>frac_mam_1_5months * 2.6</f>
        <v>6.9472260000000008E-2</v>
      </c>
      <c r="D3" s="21">
        <f>frac_mam_6_11months * 2.6</f>
        <v>7.478900000000001E-3</v>
      </c>
      <c r="E3" s="21">
        <f>frac_mam_12_23months * 2.6</f>
        <v>6.7163199999999996E-3</v>
      </c>
      <c r="F3" s="21">
        <f>frac_mam_24_59months * 2.6</f>
        <v>9.9502000000000011E-3</v>
      </c>
    </row>
    <row r="4" spans="1:6" ht="15.75" customHeight="1" x14ac:dyDescent="0.25">
      <c r="A4" s="3" t="s">
        <v>205</v>
      </c>
      <c r="B4" s="21">
        <f>frac_sam_1month * 2.6</f>
        <v>1.9541340000000001E-2</v>
      </c>
      <c r="C4" s="21">
        <f>frac_sam_1_5months * 2.6</f>
        <v>1.9541340000000001E-2</v>
      </c>
      <c r="D4" s="21">
        <f>frac_sam_6_11months * 2.6</f>
        <v>1.8036460000000004E-2</v>
      </c>
      <c r="E4" s="21">
        <f>frac_sam_12_23months * 2.6</f>
        <v>1.0242959999999999E-2</v>
      </c>
      <c r="F4" s="21">
        <f>frac_sam_24_59months * 2.6</f>
        <v>4.8529000000000003E-3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0.70299999999999996</v>
      </c>
      <c r="E10" s="60">
        <f>IF(ISBLANK(comm_deliv), frac_children_health_facility,1)</f>
        <v>0.70299999999999996</v>
      </c>
      <c r="F10" s="60">
        <f>IF(ISBLANK(comm_deliv), frac_children_health_facility,1)</f>
        <v>0.70299999999999996</v>
      </c>
      <c r="G10" s="60">
        <f>IF(ISBLANK(comm_deliv), frac_children_health_facility,1)</f>
        <v>0.70299999999999996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0.89599999999999991</v>
      </c>
      <c r="I18" s="60">
        <f>frac_PW_health_facility</f>
        <v>0.89599999999999991</v>
      </c>
      <c r="J18" s="60">
        <f>frac_PW_health_facility</f>
        <v>0.89599999999999991</v>
      </c>
      <c r="K18" s="60">
        <f>frac_PW_health_facility</f>
        <v>0.89599999999999991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0.317</v>
      </c>
      <c r="M24" s="60">
        <f>famplan_unmet_need</f>
        <v>0.317</v>
      </c>
      <c r="N24" s="60">
        <f>famplan_unmet_need</f>
        <v>0.317</v>
      </c>
      <c r="O24" s="60">
        <f>famplan_unmet_need</f>
        <v>0.317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61927.8842</v>
      </c>
      <c r="C2" s="49">
        <v>128000</v>
      </c>
      <c r="D2" s="49">
        <v>217000</v>
      </c>
      <c r="E2" s="49">
        <v>284000</v>
      </c>
      <c r="F2" s="49">
        <v>227000</v>
      </c>
      <c r="G2" s="17">
        <f t="shared" ref="G2:G13" si="0">C2+D2+E2+F2</f>
        <v>856000</v>
      </c>
      <c r="H2" s="17">
        <f t="shared" ref="H2:H13" si="1">(B2 + stillbirth*B2/(1000-stillbirth))/(1-abortion)</f>
        <v>70682.897134382976</v>
      </c>
      <c r="I2" s="17">
        <f t="shared" ref="I2:I13" si="2">G2-H2</f>
        <v>785317.10286561702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60637.248000000007</v>
      </c>
      <c r="C3" s="50">
        <v>136000</v>
      </c>
      <c r="D3" s="50">
        <v>214000</v>
      </c>
      <c r="E3" s="50">
        <v>281000</v>
      </c>
      <c r="F3" s="50">
        <v>232000</v>
      </c>
      <c r="G3" s="17">
        <f t="shared" si="0"/>
        <v>863000</v>
      </c>
      <c r="H3" s="17">
        <f t="shared" si="1"/>
        <v>69209.798110558899</v>
      </c>
      <c r="I3" s="17">
        <f t="shared" si="2"/>
        <v>793790.20188944112</v>
      </c>
    </row>
    <row r="4" spans="1:9" ht="15.75" customHeight="1" x14ac:dyDescent="0.25">
      <c r="A4" s="5">
        <f t="shared" si="3"/>
        <v>2026</v>
      </c>
      <c r="B4" s="49">
        <v>60106.635199999997</v>
      </c>
      <c r="C4" s="50">
        <v>144000</v>
      </c>
      <c r="D4" s="50">
        <v>214000</v>
      </c>
      <c r="E4" s="50">
        <v>275000</v>
      </c>
      <c r="F4" s="50">
        <v>239000</v>
      </c>
      <c r="G4" s="17">
        <f t="shared" si="0"/>
        <v>872000</v>
      </c>
      <c r="H4" s="17">
        <f t="shared" si="1"/>
        <v>68604.170283206331</v>
      </c>
      <c r="I4" s="17">
        <f t="shared" si="2"/>
        <v>803395.82971679373</v>
      </c>
    </row>
    <row r="5" spans="1:9" ht="15.75" customHeight="1" x14ac:dyDescent="0.25">
      <c r="A5" s="5">
        <f t="shared" si="3"/>
        <v>2027</v>
      </c>
      <c r="B5" s="49">
        <v>59536.365600000012</v>
      </c>
      <c r="C5" s="50">
        <v>154000</v>
      </c>
      <c r="D5" s="50">
        <v>216000</v>
      </c>
      <c r="E5" s="50">
        <v>266000</v>
      </c>
      <c r="F5" s="50">
        <v>247000</v>
      </c>
      <c r="G5" s="17">
        <f t="shared" si="0"/>
        <v>883000</v>
      </c>
      <c r="H5" s="17">
        <f t="shared" si="1"/>
        <v>67953.279202453661</v>
      </c>
      <c r="I5" s="17">
        <f t="shared" si="2"/>
        <v>815046.72079754632</v>
      </c>
    </row>
    <row r="6" spans="1:9" ht="15.75" customHeight="1" x14ac:dyDescent="0.25">
      <c r="A6" s="5">
        <f t="shared" si="3"/>
        <v>2028</v>
      </c>
      <c r="B6" s="49">
        <v>58927.431600000011</v>
      </c>
      <c r="C6" s="50">
        <v>163000</v>
      </c>
      <c r="D6" s="50">
        <v>221000</v>
      </c>
      <c r="E6" s="50">
        <v>256000</v>
      </c>
      <c r="F6" s="50">
        <v>256000</v>
      </c>
      <c r="G6" s="17">
        <f t="shared" si="0"/>
        <v>896000</v>
      </c>
      <c r="H6" s="17">
        <f t="shared" si="1"/>
        <v>67258.257568182671</v>
      </c>
      <c r="I6" s="17">
        <f t="shared" si="2"/>
        <v>828741.74243181734</v>
      </c>
    </row>
    <row r="7" spans="1:9" ht="15.75" customHeight="1" x14ac:dyDescent="0.25">
      <c r="A7" s="5">
        <f t="shared" si="3"/>
        <v>2029</v>
      </c>
      <c r="B7" s="49">
        <v>58264.324800000002</v>
      </c>
      <c r="C7" s="50">
        <v>170000</v>
      </c>
      <c r="D7" s="50">
        <v>228000</v>
      </c>
      <c r="E7" s="50">
        <v>245000</v>
      </c>
      <c r="F7" s="50">
        <v>264000</v>
      </c>
      <c r="G7" s="17">
        <f t="shared" si="0"/>
        <v>907000</v>
      </c>
      <c r="H7" s="17">
        <f t="shared" si="1"/>
        <v>66501.404490784771</v>
      </c>
      <c r="I7" s="17">
        <f t="shared" si="2"/>
        <v>840498.59550921526</v>
      </c>
    </row>
    <row r="8" spans="1:9" ht="15.75" customHeight="1" x14ac:dyDescent="0.25">
      <c r="A8" s="5">
        <f t="shared" si="3"/>
        <v>2030</v>
      </c>
      <c r="B8" s="49">
        <v>57581.37000000001</v>
      </c>
      <c r="C8" s="50">
        <v>175000</v>
      </c>
      <c r="D8" s="50">
        <v>237000</v>
      </c>
      <c r="E8" s="50">
        <v>236000</v>
      </c>
      <c r="F8" s="50">
        <v>270000</v>
      </c>
      <c r="G8" s="17">
        <f t="shared" si="0"/>
        <v>918000</v>
      </c>
      <c r="H8" s="17">
        <f t="shared" si="1"/>
        <v>65721.89741575002</v>
      </c>
      <c r="I8" s="17">
        <f t="shared" si="2"/>
        <v>852278.10258425004</v>
      </c>
    </row>
    <row r="9" spans="1:9" ht="15.75" customHeight="1" x14ac:dyDescent="0.25">
      <c r="A9" s="5">
        <f t="shared" si="3"/>
        <v>2031</v>
      </c>
      <c r="B9" s="49">
        <v>56960.43940000001</v>
      </c>
      <c r="C9" s="50">
        <v>181714.28571428571</v>
      </c>
      <c r="D9" s="50">
        <v>239857.1428571429</v>
      </c>
      <c r="E9" s="50">
        <v>229142.8571428571</v>
      </c>
      <c r="F9" s="50">
        <v>276142.85714285722</v>
      </c>
      <c r="G9" s="17">
        <f t="shared" si="0"/>
        <v>926857.14285714296</v>
      </c>
      <c r="H9" s="17">
        <f t="shared" si="1"/>
        <v>65013.183170231023</v>
      </c>
      <c r="I9" s="17">
        <f t="shared" si="2"/>
        <v>861843.9596869119</v>
      </c>
    </row>
    <row r="10" spans="1:9" ht="15.75" customHeight="1" x14ac:dyDescent="0.25">
      <c r="A10" s="5">
        <f t="shared" si="3"/>
        <v>2032</v>
      </c>
      <c r="B10" s="49">
        <v>56435.181028571438</v>
      </c>
      <c r="C10" s="50">
        <v>188244.8979591837</v>
      </c>
      <c r="D10" s="50">
        <v>243551.02040816331</v>
      </c>
      <c r="E10" s="50">
        <v>221734.69387755101</v>
      </c>
      <c r="F10" s="50">
        <v>282448.97959183669</v>
      </c>
      <c r="G10" s="17">
        <f t="shared" si="0"/>
        <v>935979.59183673467</v>
      </c>
      <c r="H10" s="17">
        <f t="shared" si="1"/>
        <v>64413.666750184188</v>
      </c>
      <c r="I10" s="17">
        <f t="shared" si="2"/>
        <v>871565.92508655053</v>
      </c>
    </row>
    <row r="11" spans="1:9" ht="15.75" customHeight="1" x14ac:dyDescent="0.25">
      <c r="A11" s="5">
        <f t="shared" si="3"/>
        <v>2033</v>
      </c>
      <c r="B11" s="49">
        <v>55910.687575510223</v>
      </c>
      <c r="C11" s="50">
        <v>194565.5976676385</v>
      </c>
      <c r="D11" s="50">
        <v>247772.59475218659</v>
      </c>
      <c r="E11" s="50">
        <v>214125.3644314869</v>
      </c>
      <c r="F11" s="50">
        <v>288655.97667638492</v>
      </c>
      <c r="G11" s="17">
        <f t="shared" si="0"/>
        <v>945119.53352769697</v>
      </c>
      <c r="H11" s="17">
        <f t="shared" si="1"/>
        <v>63815.023388323891</v>
      </c>
      <c r="I11" s="17">
        <f t="shared" si="2"/>
        <v>881304.51013937313</v>
      </c>
    </row>
    <row r="12" spans="1:9" ht="15.75" customHeight="1" x14ac:dyDescent="0.25">
      <c r="A12" s="5">
        <f t="shared" si="3"/>
        <v>2034</v>
      </c>
      <c r="B12" s="49">
        <v>55392.733572011683</v>
      </c>
      <c r="C12" s="50">
        <v>200360.6830487297</v>
      </c>
      <c r="D12" s="50">
        <v>252311.53685964181</v>
      </c>
      <c r="E12" s="50">
        <v>206714.70220741359</v>
      </c>
      <c r="F12" s="50">
        <v>294606.83048729697</v>
      </c>
      <c r="G12" s="17">
        <f t="shared" si="0"/>
        <v>953993.75260308199</v>
      </c>
      <c r="H12" s="17">
        <f t="shared" si="1"/>
        <v>63223.843986305357</v>
      </c>
      <c r="I12" s="17">
        <f t="shared" si="2"/>
        <v>890769.90861677658</v>
      </c>
    </row>
    <row r="13" spans="1:9" ht="15.75" customHeight="1" x14ac:dyDescent="0.25">
      <c r="A13" s="5">
        <f t="shared" si="3"/>
        <v>2035</v>
      </c>
      <c r="B13" s="49">
        <v>54887.776710870487</v>
      </c>
      <c r="C13" s="50">
        <v>205697.92348426249</v>
      </c>
      <c r="D13" s="50">
        <v>256784.61355387641</v>
      </c>
      <c r="E13" s="50">
        <v>199673.94537990121</v>
      </c>
      <c r="F13" s="50">
        <v>300122.09198548232</v>
      </c>
      <c r="G13" s="17">
        <f t="shared" si="0"/>
        <v>962278.5744035223</v>
      </c>
      <c r="H13" s="17">
        <f t="shared" si="1"/>
        <v>62647.499188894304</v>
      </c>
      <c r="I13" s="17">
        <f t="shared" si="2"/>
        <v>899631.07521462801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0.62772933957397947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0.61370263041382034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0.8743031302693699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0.86760757200310035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0.8743031302693699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0.86760757200310035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0.42701551610058974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0.41250408923381393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0.84313279126091523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0.83509004306277224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0.84313279126091523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0.83509004306277224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0.91602086784018388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0.91132211835692323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0.90557452678721306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0.90035487073822928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0.90557452678721306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0.90035487073822928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0.9031617682661115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1.6324242095127591E-3</v>
      </c>
    </row>
    <row r="4" spans="1:8" ht="15.75" customHeight="1" x14ac:dyDescent="0.25">
      <c r="B4" s="19" t="s">
        <v>69</v>
      </c>
      <c r="C4" s="101">
        <v>5.2081731825269262E-2</v>
      </c>
    </row>
    <row r="5" spans="1:8" ht="15.75" customHeight="1" x14ac:dyDescent="0.25">
      <c r="B5" s="19" t="s">
        <v>70</v>
      </c>
      <c r="C5" s="101">
        <v>2.9863691848466541E-2</v>
      </c>
    </row>
    <row r="6" spans="1:8" ht="15.75" customHeight="1" x14ac:dyDescent="0.25">
      <c r="B6" s="19" t="s">
        <v>71</v>
      </c>
      <c r="C6" s="101">
        <v>0.1698753019698051</v>
      </c>
    </row>
    <row r="7" spans="1:8" ht="15.75" customHeight="1" x14ac:dyDescent="0.25">
      <c r="B7" s="19" t="s">
        <v>72</v>
      </c>
      <c r="C7" s="101">
        <v>0.43394349674221139</v>
      </c>
    </row>
    <row r="8" spans="1:8" ht="15.75" customHeight="1" x14ac:dyDescent="0.25">
      <c r="B8" s="19" t="s">
        <v>73</v>
      </c>
      <c r="C8" s="101">
        <v>2.0875893861734139E-3</v>
      </c>
    </row>
    <row r="9" spans="1:8" ht="15.75" customHeight="1" x14ac:dyDescent="0.25">
      <c r="B9" s="19" t="s">
        <v>74</v>
      </c>
      <c r="C9" s="101">
        <v>0.22483110229985301</v>
      </c>
    </row>
    <row r="10" spans="1:8" ht="15.75" customHeight="1" x14ac:dyDescent="0.25">
      <c r="B10" s="19" t="s">
        <v>75</v>
      </c>
      <c r="C10" s="101">
        <v>8.5684661718708532E-2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6.6361337214707369E-2</v>
      </c>
      <c r="D14" s="55">
        <v>6.6361337214707369E-2</v>
      </c>
      <c r="E14" s="55">
        <v>6.6361337214707369E-2</v>
      </c>
      <c r="F14" s="55">
        <v>6.6361337214707369E-2</v>
      </c>
    </row>
    <row r="15" spans="1:8" ht="15.75" customHeight="1" x14ac:dyDescent="0.25">
      <c r="B15" s="19" t="s">
        <v>82</v>
      </c>
      <c r="C15" s="101">
        <v>0.21836907904839739</v>
      </c>
      <c r="D15" s="101">
        <v>0.21836907904839739</v>
      </c>
      <c r="E15" s="101">
        <v>0.21836907904839739</v>
      </c>
      <c r="F15" s="101">
        <v>0.21836907904839739</v>
      </c>
    </row>
    <row r="16" spans="1:8" ht="15.75" customHeight="1" x14ac:dyDescent="0.25">
      <c r="B16" s="19" t="s">
        <v>83</v>
      </c>
      <c r="C16" s="101">
        <v>1.308218753544084E-2</v>
      </c>
      <c r="D16" s="101">
        <v>1.308218753544084E-2</v>
      </c>
      <c r="E16" s="101">
        <v>1.308218753544084E-2</v>
      </c>
      <c r="F16" s="101">
        <v>1.308218753544084E-2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2.0020932136408709E-2</v>
      </c>
      <c r="D19" s="101">
        <v>2.0020932136408709E-2</v>
      </c>
      <c r="E19" s="101">
        <v>2.0020932136408709E-2</v>
      </c>
      <c r="F19" s="101">
        <v>2.0020932136408709E-2</v>
      </c>
    </row>
    <row r="20" spans="1:8" ht="15.75" customHeight="1" x14ac:dyDescent="0.25">
      <c r="B20" s="19" t="s">
        <v>87</v>
      </c>
      <c r="C20" s="101">
        <v>2.5184264166931238E-3</v>
      </c>
      <c r="D20" s="101">
        <v>2.5184264166931238E-3</v>
      </c>
      <c r="E20" s="101">
        <v>2.5184264166931238E-3</v>
      </c>
      <c r="F20" s="101">
        <v>2.5184264166931238E-3</v>
      </c>
    </row>
    <row r="21" spans="1:8" ht="15.75" customHeight="1" x14ac:dyDescent="0.25">
      <c r="B21" s="19" t="s">
        <v>88</v>
      </c>
      <c r="C21" s="101">
        <v>0.53474700150377652</v>
      </c>
      <c r="D21" s="101">
        <v>0.53474700150377652</v>
      </c>
      <c r="E21" s="101">
        <v>0.53474700150377652</v>
      </c>
      <c r="F21" s="101">
        <v>0.53474700150377652</v>
      </c>
    </row>
    <row r="22" spans="1:8" ht="15.75" customHeight="1" x14ac:dyDescent="0.25">
      <c r="B22" s="19" t="s">
        <v>89</v>
      </c>
      <c r="C22" s="101">
        <v>0.144901036144576</v>
      </c>
      <c r="D22" s="101">
        <v>0.144901036144576</v>
      </c>
      <c r="E22" s="101">
        <v>0.144901036144576</v>
      </c>
      <c r="F22" s="101">
        <v>0.144901036144576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4.767842600000001E-2</v>
      </c>
    </row>
    <row r="27" spans="1:8" ht="15.75" customHeight="1" x14ac:dyDescent="0.25">
      <c r="B27" s="19" t="s">
        <v>92</v>
      </c>
      <c r="C27" s="101">
        <v>1.8794775E-2</v>
      </c>
    </row>
    <row r="28" spans="1:8" ht="15.75" customHeight="1" x14ac:dyDescent="0.25">
      <c r="B28" s="19" t="s">
        <v>93</v>
      </c>
      <c r="C28" s="101">
        <v>0.23166139099999999</v>
      </c>
    </row>
    <row r="29" spans="1:8" ht="15.75" customHeight="1" x14ac:dyDescent="0.25">
      <c r="B29" s="19" t="s">
        <v>94</v>
      </c>
      <c r="C29" s="101">
        <v>0.138538992</v>
      </c>
    </row>
    <row r="30" spans="1:8" ht="15.75" customHeight="1" x14ac:dyDescent="0.25">
      <c r="B30" s="19" t="s">
        <v>95</v>
      </c>
      <c r="C30" s="101">
        <v>5.0761070999999998E-2</v>
      </c>
    </row>
    <row r="31" spans="1:8" ht="15.75" customHeight="1" x14ac:dyDescent="0.25">
      <c r="B31" s="19" t="s">
        <v>96</v>
      </c>
      <c r="C31" s="101">
        <v>7.0366394999999998E-2</v>
      </c>
    </row>
    <row r="32" spans="1:8" ht="15.75" customHeight="1" x14ac:dyDescent="0.25">
      <c r="B32" s="19" t="s">
        <v>97</v>
      </c>
      <c r="C32" s="101">
        <v>0.147583886</v>
      </c>
    </row>
    <row r="33" spans="2:3" ht="15.75" customHeight="1" x14ac:dyDescent="0.25">
      <c r="B33" s="19" t="s">
        <v>98</v>
      </c>
      <c r="C33" s="101">
        <v>0.122079576</v>
      </c>
    </row>
    <row r="34" spans="2:3" ht="15.75" customHeight="1" x14ac:dyDescent="0.25">
      <c r="B34" s="19" t="s">
        <v>99</v>
      </c>
      <c r="C34" s="101">
        <v>0.17253548899999999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0.82677451285693104</v>
      </c>
      <c r="D2" s="52">
        <f>IFERROR(1-_xlfn.NORM.DIST(_xlfn.NORM.INV(SUM(D4:D5), 0, 1) + 1, 0, 1, TRUE), "")</f>
        <v>0.82677451285693104</v>
      </c>
      <c r="E2" s="52">
        <f>IFERROR(1-_xlfn.NORM.DIST(_xlfn.NORM.INV(SUM(E4:E5), 0, 1) + 1, 0, 1, TRUE), "")</f>
        <v>0.73580179304021121</v>
      </c>
      <c r="F2" s="52">
        <f>IFERROR(1-_xlfn.NORM.DIST(_xlfn.NORM.INV(SUM(F4:F5), 0, 1) + 1, 0, 1, TRUE), "")</f>
        <v>0.59718903209489982</v>
      </c>
      <c r="G2" s="52">
        <f>IFERROR(1-_xlfn.NORM.DIST(_xlfn.NORM.INV(SUM(G4:G5), 0, 1) + 1, 0, 1, TRUE), "")</f>
        <v>0.59272414470640378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0.14712638714306897</v>
      </c>
      <c r="D3" s="52">
        <f>IFERROR(_xlfn.NORM.DIST(_xlfn.NORM.INV(SUM(D4:D5), 0, 1) + 1, 0, 1, TRUE) - SUM(D4:D5), "")</f>
        <v>0.14712638714306897</v>
      </c>
      <c r="E3" s="52">
        <f>IFERROR(_xlfn.NORM.DIST(_xlfn.NORM.INV(SUM(E4:E5), 0, 1) + 1, 0, 1, TRUE) - SUM(E4:E5), "")</f>
        <v>0.21269560695978879</v>
      </c>
      <c r="F3" s="52">
        <f>IFERROR(_xlfn.NORM.DIST(_xlfn.NORM.INV(SUM(F4:F5), 0, 1) + 1, 0, 1, TRUE) - SUM(F4:F5), "")</f>
        <v>0.29644306790510022</v>
      </c>
      <c r="G3" s="52">
        <f>IFERROR(_xlfn.NORM.DIST(_xlfn.NORM.INV(SUM(G4:G5), 0, 1) + 1, 0, 1, TRUE) - SUM(G4:G5), "")</f>
        <v>0.2987783552935962</v>
      </c>
    </row>
    <row r="4" spans="1:15" ht="15.75" customHeight="1" x14ac:dyDescent="0.25">
      <c r="B4" s="5" t="s">
        <v>104</v>
      </c>
      <c r="C4" s="45">
        <v>1.71889E-2</v>
      </c>
      <c r="D4" s="53">
        <v>1.71889E-2</v>
      </c>
      <c r="E4" s="53">
        <v>4.38225E-2</v>
      </c>
      <c r="F4" s="53">
        <v>6.8661399999999997E-2</v>
      </c>
      <c r="G4" s="53">
        <v>8.4373799999999999E-2</v>
      </c>
    </row>
    <row r="5" spans="1:15" ht="15.75" customHeight="1" x14ac:dyDescent="0.25">
      <c r="B5" s="5" t="s">
        <v>105</v>
      </c>
      <c r="C5" s="45">
        <v>8.9102000000000001E-3</v>
      </c>
      <c r="D5" s="53">
        <v>8.9102000000000001E-3</v>
      </c>
      <c r="E5" s="53">
        <v>7.6800999999999996E-3</v>
      </c>
      <c r="F5" s="53">
        <v>3.7706499999999997E-2</v>
      </c>
      <c r="G5" s="53">
        <v>2.4123700000000001E-2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0.7944296436409517</v>
      </c>
      <c r="D8" s="52">
        <f>IFERROR(1-_xlfn.NORM.DIST(_xlfn.NORM.INV(SUM(D10:D11), 0, 1) + 1, 0, 1, TRUE), "")</f>
        <v>0.7944296436409517</v>
      </c>
      <c r="E8" s="52">
        <f>IFERROR(1-_xlfn.NORM.DIST(_xlfn.NORM.INV(SUM(E10:E11), 0, 1) + 1, 0, 1, TRUE), "")</f>
        <v>0.90879959268577404</v>
      </c>
      <c r="F8" s="52">
        <f>IFERROR(1-_xlfn.NORM.DIST(_xlfn.NORM.INV(SUM(F10:F11), 0, 1) + 1, 0, 1, TRUE), "")</f>
        <v>0.9308992772175364</v>
      </c>
      <c r="G8" s="52">
        <f>IFERROR(1-_xlfn.NORM.DIST(_xlfn.NORM.INV(SUM(G10:G11), 0, 1) + 1, 0, 1, TRUE), "")</f>
        <v>0.93706495298543968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0.17133435635904826</v>
      </c>
      <c r="D9" s="52">
        <f>IFERROR(_xlfn.NORM.DIST(_xlfn.NORM.INV(SUM(D10:D11), 0, 1) + 1, 0, 1, TRUE) - SUM(D10:D11), "")</f>
        <v>0.17133435635904826</v>
      </c>
      <c r="E9" s="52">
        <f>IFERROR(_xlfn.NORM.DIST(_xlfn.NORM.INV(SUM(E10:E11), 0, 1) + 1, 0, 1, TRUE) - SUM(E10:E11), "")</f>
        <v>8.1386807314225956E-2</v>
      </c>
      <c r="F9" s="52">
        <f>IFERROR(_xlfn.NORM.DIST(_xlfn.NORM.INV(SUM(F10:F11), 0, 1) + 1, 0, 1, TRUE) - SUM(F10:F11), "")</f>
        <v>6.2577922782463602E-2</v>
      </c>
      <c r="G9" s="52">
        <f>IFERROR(_xlfn.NORM.DIST(_xlfn.NORM.INV(SUM(G10:G11), 0, 1) + 1, 0, 1, TRUE) - SUM(G10:G11), "")</f>
        <v>5.7241547014560343E-2</v>
      </c>
    </row>
    <row r="10" spans="1:15" ht="15.75" customHeight="1" x14ac:dyDescent="0.25">
      <c r="B10" s="5" t="s">
        <v>109</v>
      </c>
      <c r="C10" s="45">
        <v>2.67201E-2</v>
      </c>
      <c r="D10" s="53">
        <v>2.67201E-2</v>
      </c>
      <c r="E10" s="53">
        <v>2.8765000000000002E-3</v>
      </c>
      <c r="F10" s="53">
        <v>2.5831999999999999E-3</v>
      </c>
      <c r="G10" s="53">
        <v>3.8270000000000001E-3</v>
      </c>
    </row>
    <row r="11" spans="1:15" ht="15.75" customHeight="1" x14ac:dyDescent="0.25">
      <c r="B11" s="5" t="s">
        <v>110</v>
      </c>
      <c r="C11" s="45">
        <v>7.5158999999999998E-3</v>
      </c>
      <c r="D11" s="53">
        <v>7.5158999999999998E-3</v>
      </c>
      <c r="E11" s="53">
        <v>6.9371000000000007E-3</v>
      </c>
      <c r="F11" s="53">
        <v>3.9395999999999997E-3</v>
      </c>
      <c r="G11" s="53">
        <v>1.8665000000000001E-3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0.69710499999999997</v>
      </c>
      <c r="D2" s="53">
        <v>0.47777259999999999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3.7555499999999999E-2</v>
      </c>
      <c r="D3" s="53">
        <v>0.12155680000000001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0.22008620000000001</v>
      </c>
      <c r="D4" s="53">
        <v>0.36383629999999989</v>
      </c>
      <c r="E4" s="53">
        <v>0.89573269999999994</v>
      </c>
      <c r="F4" s="53">
        <v>0.63862679999999994</v>
      </c>
      <c r="G4" s="53">
        <v>0</v>
      </c>
    </row>
    <row r="5" spans="1:7" x14ac:dyDescent="0.25">
      <c r="B5" s="3" t="s">
        <v>122</v>
      </c>
      <c r="C5" s="52">
        <v>4.5253300000000003E-2</v>
      </c>
      <c r="D5" s="52">
        <v>3.68343E-2</v>
      </c>
      <c r="E5" s="52">
        <f>1-SUM(E2:E4)</f>
        <v>0.10426730000000006</v>
      </c>
      <c r="F5" s="52">
        <f>1-SUM(F2:F4)</f>
        <v>0.36137320000000006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556BB9-FE7B-47CD-AB39-083DC8111E4C}"/>
</file>

<file path=customXml/itemProps2.xml><?xml version="1.0" encoding="utf-8"?>
<ds:datastoreItem xmlns:ds="http://schemas.openxmlformats.org/officeDocument/2006/customXml" ds:itemID="{589F1BD9-CCC7-40F9-A16D-43C9D06D3C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2024-03-26T04:24:53Z</dcterms:modified>
</cp:coreProperties>
</file>