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9129F1C-51EB-4E1B-921F-DDF81F42B6E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4" i="2"/>
  <c r="A32" i="2"/>
  <c r="A31" i="2"/>
  <c r="A29" i="2"/>
  <c r="A28" i="2"/>
  <c r="A26" i="2"/>
  <c r="A24" i="2"/>
  <c r="A23" i="2"/>
  <c r="A21" i="2"/>
  <c r="A20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5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  <c r="A33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<sst xmlns="http://schemas.openxmlformats.org/spreadsheetml/2006/main" count="2092" uniqueCount="341">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</sst>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5629296.4375</v>
      </c>
    </row>
    <row r="8" spans="1:3" ht="15" customHeight="1" x14ac:dyDescent="0.25">
      <c r="B8" s="5" t="s">
        <v>8</v>
      </c>
      <c r="C8" s="44">
        <v>0.629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0.190472507476807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0.502</v>
      </c>
    </row>
    <row r="13" spans="1:3" ht="15" customHeight="1" x14ac:dyDescent="0.25">
      <c r="B13" s="5" t="s">
        <v>13</v>
      </c>
      <c r="C13" s="45">
        <v>0.496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0.1333</v>
      </c>
    </row>
    <row r="24" spans="1:3" ht="15" customHeight="1" x14ac:dyDescent="0.25">
      <c r="B24" s="15" t="s">
        <v>22</v>
      </c>
      <c r="C24" s="45">
        <v>0.43609999999999999</v>
      </c>
    </row>
    <row r="25" spans="1:3" ht="15" customHeight="1" x14ac:dyDescent="0.25">
      <c r="B25" s="15" t="s">
        <v>23</v>
      </c>
      <c r="C25" s="45">
        <v>0.33139999999999997</v>
      </c>
    </row>
    <row r="26" spans="1:3" ht="15" customHeight="1" x14ac:dyDescent="0.25">
      <c r="B26" s="15" t="s">
        <v>24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0.36436667713324611</v>
      </c>
    </row>
    <row r="30" spans="1:3" ht="14.25" customHeight="1" x14ac:dyDescent="0.25">
      <c r="B30" s="25" t="s">
        <v>27</v>
      </c>
      <c r="C30" s="99">
        <v>3.1826740703756698E-2</v>
      </c>
    </row>
    <row r="31" spans="1:3" ht="14.25" customHeight="1" x14ac:dyDescent="0.25">
      <c r="B31" s="25" t="s">
        <v>28</v>
      </c>
      <c r="C31" s="99">
        <v>8.8013370344364308E-2</v>
      </c>
    </row>
    <row r="32" spans="1:3" ht="14.25" customHeight="1" x14ac:dyDescent="0.25">
      <c r="B32" s="25" t="s">
        <v>29</v>
      </c>
      <c r="C32" s="99">
        <v>0.51579321181863302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27.510059999999999</v>
      </c>
    </row>
    <row r="38" spans="1:5" ht="15" customHeight="1" x14ac:dyDescent="0.25">
      <c r="B38" s="11" t="s">
        <v>34</v>
      </c>
      <c r="C38" s="43">
        <v>50.996070000000003</v>
      </c>
      <c r="D38" s="12"/>
      <c r="E38" s="13"/>
    </row>
    <row r="39" spans="1:5" ht="15" customHeight="1" x14ac:dyDescent="0.25">
      <c r="B39" s="11" t="s">
        <v>35</v>
      </c>
      <c r="C39" s="43">
        <v>69.558430000000001</v>
      </c>
      <c r="D39" s="12"/>
      <c r="E39" s="12"/>
    </row>
    <row r="40" spans="1:5" ht="15" customHeight="1" x14ac:dyDescent="0.25">
      <c r="B40" s="11" t="s">
        <v>36</v>
      </c>
      <c r="C40" s="100">
        <v>1.27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17.340620000000001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5.9898E-3</v>
      </c>
      <c r="D45" s="12"/>
    </row>
    <row r="46" spans="1:5" ht="15.75" customHeight="1" x14ac:dyDescent="0.25">
      <c r="B46" s="11" t="s">
        <v>41</v>
      </c>
      <c r="C46" s="45">
        <v>6.4360000000000001E-2</v>
      </c>
      <c r="D46" s="12"/>
    </row>
    <row r="47" spans="1:5" ht="15.75" customHeight="1" x14ac:dyDescent="0.25">
      <c r="B47" s="11" t="s">
        <v>42</v>
      </c>
      <c r="C47" s="45">
        <v>7.5305200000000003E-2</v>
      </c>
      <c r="D47" s="12"/>
      <c r="E47" s="13"/>
    </row>
    <row r="48" spans="1:5" ht="15" customHeight="1" x14ac:dyDescent="0.25">
      <c r="B48" s="11" t="s">
        <v>43</v>
      </c>
      <c r="C48" s="46">
        <v>0.85434500000000002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0.44236700000000001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0.138186529999999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0.100788562474</v>
      </c>
      <c r="C2" s="98">
        <v>0.95</v>
      </c>
      <c r="D2" s="56">
        <v>34.033844527775358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44.617032551597681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38.206933042564401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0.1519870889777773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14.142094420718051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14.142094420718051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14.142094420718051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14.142094420718051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14.142094420718051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14.142094420718051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0.22373003652160001</v>
      </c>
      <c r="C16" s="98">
        <v>0.95</v>
      </c>
      <c r="D16" s="56">
        <v>0.19837160627123551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0.84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0.9940340129549281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0.9940340129549281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0.45039050000000003</v>
      </c>
      <c r="C21" s="98">
        <v>0.95</v>
      </c>
      <c r="D21" s="56">
        <v>1.127818304100318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24.08118649042526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7.9009999999999996E-4</v>
      </c>
      <c r="C23" s="98">
        <v>0.95</v>
      </c>
      <c r="D23" s="56">
        <v>4.6291754106690286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0.52198462436219006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0.12922645426400001</v>
      </c>
      <c r="C27" s="98">
        <v>0.95</v>
      </c>
      <c r="D27" s="56">
        <v>20.451035195022751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0.45933040000000003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58.881752232190657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1.6730405983662171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0.52076729999999993</v>
      </c>
      <c r="C32" s="98">
        <v>0.95</v>
      </c>
      <c r="D32" s="56">
        <v>0.36248454583155942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0.37379800000000002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0.30897170000000002</v>
      </c>
      <c r="C38" s="98">
        <v>0.95</v>
      </c>
      <c r="D38" s="56">
        <v>3.086800264655738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0.28039049999999999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0.16838692</v>
      </c>
      <c r="C3" s="21">
        <f>frac_mam_1_5months * 2.6</f>
        <v>0.16838692</v>
      </c>
      <c r="D3" s="21">
        <f>frac_mam_6_11months * 2.6</f>
        <v>0.18659264</v>
      </c>
      <c r="E3" s="21">
        <f>frac_mam_12_23months * 2.6</f>
        <v>0.12998752</v>
      </c>
      <c r="F3" s="21">
        <f>frac_mam_24_59months * 2.6</f>
        <v>5.8591519999999994E-2</v>
      </c>
    </row>
    <row r="4" spans="1:6" ht="15.75" customHeight="1" x14ac:dyDescent="0.25">
      <c r="A4" s="3" t="s">
        <v>205</v>
      </c>
      <c r="B4" s="21">
        <f>frac_sam_1month * 2.6</f>
        <v>0.12447864</v>
      </c>
      <c r="C4" s="21">
        <f>frac_sam_1_5months * 2.6</f>
        <v>0.12447864</v>
      </c>
      <c r="D4" s="21">
        <f>frac_sam_6_11months * 2.6</f>
        <v>7.8644019999999995E-2</v>
      </c>
      <c r="E4" s="21">
        <f>frac_sam_12_23months * 2.6</f>
        <v>9.6086900000000017E-2</v>
      </c>
      <c r="F4" s="21">
        <f>frac_sam_24_59months * 2.6</f>
        <v>3.4920600000000003E-2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1301100.831800001</v>
      </c>
      <c r="C2" s="49">
        <v>1999000</v>
      </c>
      <c r="D2" s="49">
        <v>3137000</v>
      </c>
      <c r="E2" s="49">
        <v>2123000</v>
      </c>
      <c r="F2" s="49">
        <v>1474000</v>
      </c>
      <c r="G2" s="17">
        <f t="shared" ref="G2:G13" si="0">C2+D2+E2+F2</f>
        <v>8733000</v>
      </c>
      <c r="H2" s="17">
        <f t="shared" ref="H2:H13" si="1">(B2 + stillbirth*B2/(1000-stillbirth))/(1-abortion)</f>
        <v>1504614.6229225444</v>
      </c>
      <c r="I2" s="17">
        <f t="shared" ref="I2:I13" si="2">G2-H2</f>
        <v>7228385.3770774556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1324187.5319999999</v>
      </c>
      <c r="C3" s="50">
        <v>2051000</v>
      </c>
      <c r="D3" s="50">
        <v>3243000</v>
      </c>
      <c r="E3" s="50">
        <v>2197000</v>
      </c>
      <c r="F3" s="50">
        <v>1520000</v>
      </c>
      <c r="G3" s="17">
        <f t="shared" si="0"/>
        <v>9011000</v>
      </c>
      <c r="H3" s="17">
        <f t="shared" si="1"/>
        <v>1531312.4666768142</v>
      </c>
      <c r="I3" s="17">
        <f t="shared" si="2"/>
        <v>7479687.5333231855</v>
      </c>
    </row>
    <row r="4" spans="1:9" ht="15.75" customHeight="1" x14ac:dyDescent="0.25">
      <c r="A4" s="5">
        <f t="shared" si="3"/>
        <v>2026</v>
      </c>
      <c r="B4" s="49">
        <v>1346731.0279999999</v>
      </c>
      <c r="C4" s="50">
        <v>2102000</v>
      </c>
      <c r="D4" s="50">
        <v>3347000</v>
      </c>
      <c r="E4" s="50">
        <v>2274000</v>
      </c>
      <c r="F4" s="50">
        <v>1565000</v>
      </c>
      <c r="G4" s="17">
        <f t="shared" si="0"/>
        <v>9288000</v>
      </c>
      <c r="H4" s="17">
        <f t="shared" si="1"/>
        <v>1557382.1400675159</v>
      </c>
      <c r="I4" s="17">
        <f t="shared" si="2"/>
        <v>7730617.8599324841</v>
      </c>
    </row>
    <row r="5" spans="1:9" ht="15.75" customHeight="1" x14ac:dyDescent="0.25">
      <c r="A5" s="5">
        <f t="shared" si="3"/>
        <v>2027</v>
      </c>
      <c r="B5" s="49">
        <v>1369222.1856</v>
      </c>
      <c r="C5" s="50">
        <v>2153000</v>
      </c>
      <c r="D5" s="50">
        <v>3453000</v>
      </c>
      <c r="E5" s="50">
        <v>2356000</v>
      </c>
      <c r="F5" s="50">
        <v>1611000</v>
      </c>
      <c r="G5" s="17">
        <f t="shared" si="0"/>
        <v>9573000</v>
      </c>
      <c r="H5" s="17">
        <f t="shared" si="1"/>
        <v>1583391.2884627241</v>
      </c>
      <c r="I5" s="17">
        <f t="shared" si="2"/>
        <v>7989608.7115372755</v>
      </c>
    </row>
    <row r="6" spans="1:9" ht="15.75" customHeight="1" x14ac:dyDescent="0.25">
      <c r="A6" s="5">
        <f t="shared" si="3"/>
        <v>2028</v>
      </c>
      <c r="B6" s="49">
        <v>1391673.5734000001</v>
      </c>
      <c r="C6" s="50">
        <v>2205000</v>
      </c>
      <c r="D6" s="50">
        <v>3561000</v>
      </c>
      <c r="E6" s="50">
        <v>2444000</v>
      </c>
      <c r="F6" s="50">
        <v>1660000</v>
      </c>
      <c r="G6" s="17">
        <f t="shared" si="0"/>
        <v>9870000</v>
      </c>
      <c r="H6" s="17">
        <f t="shared" si="1"/>
        <v>1609354.4464003388</v>
      </c>
      <c r="I6" s="17">
        <f t="shared" si="2"/>
        <v>8260645.5535996612</v>
      </c>
    </row>
    <row r="7" spans="1:9" ht="15.75" customHeight="1" x14ac:dyDescent="0.25">
      <c r="A7" s="5">
        <f t="shared" si="3"/>
        <v>2029</v>
      </c>
      <c r="B7" s="49">
        <v>1414027.8732</v>
      </c>
      <c r="C7" s="50">
        <v>2256000</v>
      </c>
      <c r="D7" s="50">
        <v>3668000</v>
      </c>
      <c r="E7" s="50">
        <v>2536000</v>
      </c>
      <c r="F7" s="50">
        <v>1711000</v>
      </c>
      <c r="G7" s="17">
        <f t="shared" si="0"/>
        <v>10171000</v>
      </c>
      <c r="H7" s="17">
        <f t="shared" si="1"/>
        <v>1635205.3301613941</v>
      </c>
      <c r="I7" s="17">
        <f t="shared" si="2"/>
        <v>8535794.6698386054</v>
      </c>
    </row>
    <row r="8" spans="1:9" ht="15.75" customHeight="1" x14ac:dyDescent="0.25">
      <c r="A8" s="5">
        <f t="shared" si="3"/>
        <v>2030</v>
      </c>
      <c r="B8" s="49">
        <v>1436263.077</v>
      </c>
      <c r="C8" s="50">
        <v>2307000</v>
      </c>
      <c r="D8" s="50">
        <v>3774000</v>
      </c>
      <c r="E8" s="50">
        <v>2631000</v>
      </c>
      <c r="F8" s="50">
        <v>1766000</v>
      </c>
      <c r="G8" s="17">
        <f t="shared" si="0"/>
        <v>10478000</v>
      </c>
      <c r="H8" s="17">
        <f t="shared" si="1"/>
        <v>1660918.4893289732</v>
      </c>
      <c r="I8" s="17">
        <f t="shared" si="2"/>
        <v>8817081.510671027</v>
      </c>
    </row>
    <row r="9" spans="1:9" ht="15.75" customHeight="1" x14ac:dyDescent="0.25">
      <c r="A9" s="5">
        <f t="shared" si="3"/>
        <v>2031</v>
      </c>
      <c r="B9" s="49">
        <v>1455571.9691714291</v>
      </c>
      <c r="C9" s="50">
        <v>2351000</v>
      </c>
      <c r="D9" s="50">
        <v>3865000</v>
      </c>
      <c r="E9" s="50">
        <v>2703571.4285714291</v>
      </c>
      <c r="F9" s="50">
        <v>1807714.2857142859</v>
      </c>
      <c r="G9" s="17">
        <f t="shared" si="0"/>
        <v>10727285.714285715</v>
      </c>
      <c r="H9" s="17">
        <f t="shared" si="1"/>
        <v>1683247.6131013208</v>
      </c>
      <c r="I9" s="17">
        <f t="shared" si="2"/>
        <v>9044038.1011843942</v>
      </c>
    </row>
    <row r="10" spans="1:9" ht="15.75" customHeight="1" x14ac:dyDescent="0.25">
      <c r="A10" s="5">
        <f t="shared" si="3"/>
        <v>2032</v>
      </c>
      <c r="B10" s="49">
        <v>1474341.1744816329</v>
      </c>
      <c r="C10" s="50">
        <v>2393857.1428571432</v>
      </c>
      <c r="D10" s="50">
        <v>3953857.1428571432</v>
      </c>
      <c r="E10" s="50">
        <v>2775938.775510204</v>
      </c>
      <c r="F10" s="50">
        <v>1848816.3265306121</v>
      </c>
      <c r="G10" s="17">
        <f t="shared" si="0"/>
        <v>10972469.387755103</v>
      </c>
      <c r="H10" s="17">
        <f t="shared" si="1"/>
        <v>1704952.6340191073</v>
      </c>
      <c r="I10" s="17">
        <f t="shared" si="2"/>
        <v>9267516.7537359968</v>
      </c>
    </row>
    <row r="11" spans="1:9" ht="15.75" customHeight="1" x14ac:dyDescent="0.25">
      <c r="A11" s="5">
        <f t="shared" si="3"/>
        <v>2033</v>
      </c>
      <c r="B11" s="49">
        <v>1492571.1954075799</v>
      </c>
      <c r="C11" s="50">
        <v>2435551.0204081628</v>
      </c>
      <c r="D11" s="50">
        <v>4040551.0204081628</v>
      </c>
      <c r="E11" s="50">
        <v>2847644.314868805</v>
      </c>
      <c r="F11" s="50">
        <v>1889361.516034985</v>
      </c>
      <c r="G11" s="17">
        <f t="shared" si="0"/>
        <v>11213107.871720115</v>
      </c>
      <c r="H11" s="17">
        <f t="shared" si="1"/>
        <v>1726034.1331550481</v>
      </c>
      <c r="I11" s="17">
        <f t="shared" si="2"/>
        <v>9487073.7385650668</v>
      </c>
    </row>
    <row r="12" spans="1:9" ht="15.75" customHeight="1" x14ac:dyDescent="0.25">
      <c r="A12" s="5">
        <f t="shared" si="3"/>
        <v>2034</v>
      </c>
      <c r="B12" s="49">
        <v>1510192.4825229491</v>
      </c>
      <c r="C12" s="50">
        <v>2475915.4518950442</v>
      </c>
      <c r="D12" s="50">
        <v>4124486.8804664719</v>
      </c>
      <c r="E12" s="50">
        <v>2917879.2169929189</v>
      </c>
      <c r="F12" s="50">
        <v>1929127.446897126</v>
      </c>
      <c r="G12" s="17">
        <f t="shared" si="0"/>
        <v>11447408.996251561</v>
      </c>
      <c r="H12" s="17">
        <f t="shared" si="1"/>
        <v>1746411.6823968096</v>
      </c>
      <c r="I12" s="17">
        <f t="shared" si="2"/>
        <v>9700997.3138547502</v>
      </c>
    </row>
    <row r="13" spans="1:9" ht="15.75" customHeight="1" x14ac:dyDescent="0.25">
      <c r="A13" s="5">
        <f t="shared" si="3"/>
        <v>2035</v>
      </c>
      <c r="B13" s="49">
        <v>1527123.755254799</v>
      </c>
      <c r="C13" s="50">
        <v>2514617.6593086212</v>
      </c>
      <c r="D13" s="50">
        <v>4204985.0062473966</v>
      </c>
      <c r="E13" s="50">
        <v>2985576.2479919079</v>
      </c>
      <c r="F13" s="50">
        <v>1967574.2250252869</v>
      </c>
      <c r="G13" s="17">
        <f t="shared" si="0"/>
        <v>11672753.138573213</v>
      </c>
      <c r="H13" s="17">
        <f t="shared" si="1"/>
        <v>1765991.2875391624</v>
      </c>
      <c r="I13" s="17">
        <f t="shared" si="2"/>
        <v>9906761.8510340508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0.54430494189746248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0.490492176405467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0.83128359966023213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0.79883519138538261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0.83128359966023213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0.79883519138538261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0.34550871319341436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0.29847673342465625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0.791983425350274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0.75421142742844138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0.791983425350274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0.75421142742844138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0.88540780922747075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0.86163623810018009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0.87168686046263011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0.84556541236027105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0.87168686046263011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0.84556541236027105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0.84902242017060492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1.349399999999999E-2</v>
      </c>
    </row>
    <row r="4" spans="1:8" ht="15.75" customHeight="1" x14ac:dyDescent="0.25">
      <c r="B4" s="19" t="s">
        <v>69</v>
      </c>
      <c r="C4" s="101">
        <v>7.2576899999999916E-2</v>
      </c>
    </row>
    <row r="5" spans="1:8" ht="15.75" customHeight="1" x14ac:dyDescent="0.25">
      <c r="B5" s="19" t="s">
        <v>70</v>
      </c>
      <c r="C5" s="101">
        <v>4.2096300000000107E-2</v>
      </c>
    </row>
    <row r="6" spans="1:8" ht="15.75" customHeight="1" x14ac:dyDescent="0.25">
      <c r="B6" s="19" t="s">
        <v>71</v>
      </c>
      <c r="C6" s="101">
        <v>0.2173944999999998</v>
      </c>
    </row>
    <row r="7" spans="1:8" ht="15.75" customHeight="1" x14ac:dyDescent="0.25">
      <c r="B7" s="19" t="s">
        <v>72</v>
      </c>
      <c r="C7" s="101">
        <v>0.48265060000000032</v>
      </c>
    </row>
    <row r="8" spans="1:8" ht="15.75" customHeight="1" x14ac:dyDescent="0.25">
      <c r="B8" s="19" t="s">
        <v>73</v>
      </c>
      <c r="C8" s="101">
        <v>2.6702999999999879E-3</v>
      </c>
    </row>
    <row r="9" spans="1:8" ht="15.75" customHeight="1" x14ac:dyDescent="0.25">
      <c r="B9" s="19" t="s">
        <v>74</v>
      </c>
      <c r="C9" s="101">
        <v>6.2363899999999937E-2</v>
      </c>
    </row>
    <row r="10" spans="1:8" ht="15.75" customHeight="1" x14ac:dyDescent="0.25">
      <c r="B10" s="19" t="s">
        <v>75</v>
      </c>
      <c r="C10" s="101">
        <v>0.1067535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0.1077170814395995</v>
      </c>
      <c r="D14" s="55">
        <v>0.1077170814395995</v>
      </c>
      <c r="E14" s="55">
        <v>0.1077170814395995</v>
      </c>
      <c r="F14" s="55">
        <v>0.1077170814395995</v>
      </c>
    </row>
    <row r="15" spans="1:8" ht="15.75" customHeight="1" x14ac:dyDescent="0.25">
      <c r="B15" s="19" t="s">
        <v>82</v>
      </c>
      <c r="C15" s="101">
        <v>0.12865459138785451</v>
      </c>
      <c r="D15" s="101">
        <v>0.12865459138785451</v>
      </c>
      <c r="E15" s="101">
        <v>0.12865459138785451</v>
      </c>
      <c r="F15" s="101">
        <v>0.12865459138785451</v>
      </c>
    </row>
    <row r="16" spans="1:8" ht="15.75" customHeight="1" x14ac:dyDescent="0.25">
      <c r="B16" s="19" t="s">
        <v>83</v>
      </c>
      <c r="C16" s="101">
        <v>1.906398887236008E-2</v>
      </c>
      <c r="D16" s="101">
        <v>1.906398887236008E-2</v>
      </c>
      <c r="E16" s="101">
        <v>1.906398887236008E-2</v>
      </c>
      <c r="F16" s="101">
        <v>1.906398887236008E-2</v>
      </c>
    </row>
    <row r="17" spans="1:8" ht="15.75" customHeight="1" x14ac:dyDescent="0.25">
      <c r="B17" s="19" t="s">
        <v>84</v>
      </c>
      <c r="C17" s="101">
        <v>3.8126231505109469E-5</v>
      </c>
      <c r="D17" s="101">
        <v>3.8126231505109469E-5</v>
      </c>
      <c r="E17" s="101">
        <v>3.8126231505109469E-5</v>
      </c>
      <c r="F17" s="101">
        <v>3.8126231505109469E-5</v>
      </c>
    </row>
    <row r="18" spans="1:8" ht="15.75" customHeight="1" x14ac:dyDescent="0.25">
      <c r="B18" s="19" t="s">
        <v>85</v>
      </c>
      <c r="C18" s="101">
        <v>0.33809158536327971</v>
      </c>
      <c r="D18" s="101">
        <v>0.33809158536327971</v>
      </c>
      <c r="E18" s="101">
        <v>0.33809158536327971</v>
      </c>
      <c r="F18" s="101">
        <v>0.33809158536327971</v>
      </c>
    </row>
    <row r="19" spans="1:8" ht="15.75" customHeight="1" x14ac:dyDescent="0.25">
      <c r="B19" s="19" t="s">
        <v>86</v>
      </c>
      <c r="C19" s="101">
        <v>2.108545524862462E-2</v>
      </c>
      <c r="D19" s="101">
        <v>2.108545524862462E-2</v>
      </c>
      <c r="E19" s="101">
        <v>2.108545524862462E-2</v>
      </c>
      <c r="F19" s="101">
        <v>2.108545524862462E-2</v>
      </c>
    </row>
    <row r="20" spans="1:8" ht="15.75" customHeight="1" x14ac:dyDescent="0.25">
      <c r="B20" s="19" t="s">
        <v>87</v>
      </c>
      <c r="C20" s="101">
        <v>0.18240857688722359</v>
      </c>
      <c r="D20" s="101">
        <v>0.18240857688722359</v>
      </c>
      <c r="E20" s="101">
        <v>0.18240857688722359</v>
      </c>
      <c r="F20" s="101">
        <v>0.18240857688722359</v>
      </c>
    </row>
    <row r="21" spans="1:8" ht="15.75" customHeight="1" x14ac:dyDescent="0.25">
      <c r="B21" s="19" t="s">
        <v>88</v>
      </c>
      <c r="C21" s="101">
        <v>5.3937170008947127E-2</v>
      </c>
      <c r="D21" s="101">
        <v>5.3937170008947127E-2</v>
      </c>
      <c r="E21" s="101">
        <v>5.3937170008947127E-2</v>
      </c>
      <c r="F21" s="101">
        <v>5.3937170008947127E-2</v>
      </c>
    </row>
    <row r="22" spans="1:8" ht="15.75" customHeight="1" x14ac:dyDescent="0.25">
      <c r="B22" s="19" t="s">
        <v>89</v>
      </c>
      <c r="C22" s="101">
        <v>0.1490034245606057</v>
      </c>
      <c r="D22" s="101">
        <v>0.1490034245606057</v>
      </c>
      <c r="E22" s="101">
        <v>0.1490034245606057</v>
      </c>
      <c r="F22" s="101">
        <v>0.1490034245606057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6.1259088000000003E-2</v>
      </c>
    </row>
    <row r="27" spans="1:8" ht="15.75" customHeight="1" x14ac:dyDescent="0.25">
      <c r="B27" s="19" t="s">
        <v>92</v>
      </c>
      <c r="C27" s="101">
        <v>1.4566589999999999E-3</v>
      </c>
    </row>
    <row r="28" spans="1:8" ht="15.75" customHeight="1" x14ac:dyDescent="0.25">
      <c r="B28" s="19" t="s">
        <v>93</v>
      </c>
      <c r="C28" s="101">
        <v>0.11299475</v>
      </c>
    </row>
    <row r="29" spans="1:8" ht="15.75" customHeight="1" x14ac:dyDescent="0.25">
      <c r="B29" s="19" t="s">
        <v>94</v>
      </c>
      <c r="C29" s="101">
        <v>9.3433585999999999E-2</v>
      </c>
    </row>
    <row r="30" spans="1:8" ht="15.75" customHeight="1" x14ac:dyDescent="0.25">
      <c r="B30" s="19" t="s">
        <v>95</v>
      </c>
      <c r="C30" s="101">
        <v>0.110914363</v>
      </c>
    </row>
    <row r="31" spans="1:8" ht="15.75" customHeight="1" x14ac:dyDescent="0.25">
      <c r="B31" s="19" t="s">
        <v>96</v>
      </c>
      <c r="C31" s="101">
        <v>3.1485054999999998E-2</v>
      </c>
    </row>
    <row r="32" spans="1:8" ht="15.75" customHeight="1" x14ac:dyDescent="0.25">
      <c r="B32" s="19" t="s">
        <v>97</v>
      </c>
      <c r="C32" s="101">
        <v>8.0639849999999992E-3</v>
      </c>
    </row>
    <row r="33" spans="2:3" ht="15.75" customHeight="1" x14ac:dyDescent="0.25">
      <c r="B33" s="19" t="s">
        <v>98</v>
      </c>
      <c r="C33" s="101">
        <v>2.7219621999999999E-2</v>
      </c>
    </row>
    <row r="34" spans="2:3" ht="15.75" customHeight="1" x14ac:dyDescent="0.25">
      <c r="B34" s="19" t="s">
        <v>99</v>
      </c>
      <c r="C34" s="101">
        <v>0.553172891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0.30213993946201056</v>
      </c>
      <c r="D2" s="52">
        <f>IFERROR(1-_xlfn.NORM.DIST(_xlfn.NORM.INV(SUM(D4:D5), 0, 1) + 1, 0, 1, TRUE), "")</f>
        <v>0.30213993946201056</v>
      </c>
      <c r="E2" s="52">
        <f>IFERROR(1-_xlfn.NORM.DIST(_xlfn.NORM.INV(SUM(E4:E5), 0, 1) + 1, 0, 1, TRUE), "")</f>
        <v>0.28948327683712449</v>
      </c>
      <c r="F2" s="52">
        <f>IFERROR(1-_xlfn.NORM.DIST(_xlfn.NORM.INV(SUM(F4:F5), 0, 1) + 1, 0, 1, TRUE), "")</f>
        <v>0.18518781688650088</v>
      </c>
      <c r="G2" s="52">
        <f>IFERROR(1-_xlfn.NORM.DIST(_xlfn.NORM.INV(SUM(G4:G5), 0, 1) + 1, 0, 1, TRUE), "")</f>
        <v>0.18511169316736198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0.38286626053798944</v>
      </c>
      <c r="D3" s="52">
        <f>IFERROR(_xlfn.NORM.DIST(_xlfn.NORM.INV(SUM(D4:D5), 0, 1) + 1, 0, 1, TRUE) - SUM(D4:D5), "")</f>
        <v>0.38286626053798944</v>
      </c>
      <c r="E3" s="52">
        <f>IFERROR(_xlfn.NORM.DIST(_xlfn.NORM.INV(SUM(E4:E5), 0, 1) + 1, 0, 1, TRUE) - SUM(E4:E5), "")</f>
        <v>0.38239482316287549</v>
      </c>
      <c r="F3" s="52">
        <f>IFERROR(_xlfn.NORM.DIST(_xlfn.NORM.INV(SUM(F4:F5), 0, 1) + 1, 0, 1, TRUE) - SUM(F4:F5), "")</f>
        <v>0.35631878311349913</v>
      </c>
      <c r="G3" s="52">
        <f>IFERROR(_xlfn.NORM.DIST(_xlfn.NORM.INV(SUM(G4:G5), 0, 1) + 1, 0, 1, TRUE) - SUM(G4:G5), "")</f>
        <v>0.35628180683263799</v>
      </c>
    </row>
    <row r="4" spans="1:15" ht="15.75" customHeight="1" x14ac:dyDescent="0.25">
      <c r="B4" s="5" t="s">
        <v>104</v>
      </c>
      <c r="C4" s="45">
        <v>0.14624999999999999</v>
      </c>
      <c r="D4" s="53">
        <v>0.14624999999999999</v>
      </c>
      <c r="E4" s="53">
        <v>0.16680600000000001</v>
      </c>
      <c r="F4" s="53">
        <v>0.23563799999999999</v>
      </c>
      <c r="G4" s="53">
        <v>0.24798770000000001</v>
      </c>
    </row>
    <row r="5" spans="1:15" ht="15.75" customHeight="1" x14ac:dyDescent="0.25">
      <c r="B5" s="5" t="s">
        <v>105</v>
      </c>
      <c r="C5" s="45">
        <v>0.1687438</v>
      </c>
      <c r="D5" s="53">
        <v>0.1687438</v>
      </c>
      <c r="E5" s="53">
        <v>0.16131590000000001</v>
      </c>
      <c r="F5" s="53">
        <v>0.22285540000000001</v>
      </c>
      <c r="G5" s="53">
        <v>0.21061879999999999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0.58418213439243938</v>
      </c>
      <c r="D8" s="52">
        <f>IFERROR(1-_xlfn.NORM.DIST(_xlfn.NORM.INV(SUM(D10:D11), 0, 1) + 1, 0, 1, TRUE), "")</f>
        <v>0.58418213439243938</v>
      </c>
      <c r="E8" s="52">
        <f>IFERROR(1-_xlfn.NORM.DIST(_xlfn.NORM.INV(SUM(E10:E11), 0, 1) + 1, 0, 1, TRUE), "")</f>
        <v>0.60648081599193404</v>
      </c>
      <c r="F8" s="52">
        <f>IFERROR(1-_xlfn.NORM.DIST(_xlfn.NORM.INV(SUM(F10:F11), 0, 1) + 1, 0, 1, TRUE), "")</f>
        <v>0.64048962537262122</v>
      </c>
      <c r="G8" s="52">
        <f>IFERROR(1-_xlfn.NORM.DIST(_xlfn.NORM.INV(SUM(G10:G11), 0, 1) + 1, 0, 1, TRUE), "")</f>
        <v>0.78801297370210732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0.3031772656075607</v>
      </c>
      <c r="D9" s="52">
        <f>IFERROR(_xlfn.NORM.DIST(_xlfn.NORM.INV(SUM(D10:D11), 0, 1) + 1, 0, 1, TRUE) - SUM(D10:D11), "")</f>
        <v>0.3031772656075607</v>
      </c>
      <c r="E9" s="52">
        <f>IFERROR(_xlfn.NORM.DIST(_xlfn.NORM.INV(SUM(E10:E11), 0, 1) + 1, 0, 1, TRUE) - SUM(E10:E11), "")</f>
        <v>0.29150508400806596</v>
      </c>
      <c r="F9" s="52">
        <f>IFERROR(_xlfn.NORM.DIST(_xlfn.NORM.INV(SUM(F10:F11), 0, 1) + 1, 0, 1, TRUE) - SUM(F10:F11), "")</f>
        <v>0.27255867462737882</v>
      </c>
      <c r="G9" s="52">
        <f>IFERROR(_xlfn.NORM.DIST(_xlfn.NORM.INV(SUM(G10:G11), 0, 1) + 1, 0, 1, TRUE) - SUM(G10:G11), "")</f>
        <v>0.17602082629789273</v>
      </c>
    </row>
    <row r="10" spans="1:15" ht="15.75" customHeight="1" x14ac:dyDescent="0.25">
      <c r="B10" s="5" t="s">
        <v>109</v>
      </c>
      <c r="C10" s="45">
        <v>6.4764199999999994E-2</v>
      </c>
      <c r="D10" s="53">
        <v>6.4764199999999994E-2</v>
      </c>
      <c r="E10" s="53">
        <v>7.1766399999999994E-2</v>
      </c>
      <c r="F10" s="53">
        <v>4.9995199999999997E-2</v>
      </c>
      <c r="G10" s="53">
        <v>2.2535199999999998E-2</v>
      </c>
    </row>
    <row r="11" spans="1:15" ht="15.75" customHeight="1" x14ac:dyDescent="0.25">
      <c r="B11" s="5" t="s">
        <v>110</v>
      </c>
      <c r="C11" s="45">
        <v>4.78764E-2</v>
      </c>
      <c r="D11" s="53">
        <v>4.78764E-2</v>
      </c>
      <c r="E11" s="53">
        <v>3.0247699999999999E-2</v>
      </c>
      <c r="F11" s="53">
        <v>3.6956500000000003E-2</v>
      </c>
      <c r="G11" s="53">
        <v>1.3431E-2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0.76308629999999988</v>
      </c>
      <c r="D2" s="53">
        <v>0.52076729999999993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0.170489</v>
      </c>
      <c r="D3" s="53">
        <v>0.24915860000000001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3.2777899999999999E-2</v>
      </c>
      <c r="D4" s="53">
        <v>0.20150290000000001</v>
      </c>
      <c r="E4" s="53">
        <v>0.9582562</v>
      </c>
      <c r="F4" s="53">
        <v>0.74703900000000001</v>
      </c>
      <c r="G4" s="53">
        <v>0</v>
      </c>
    </row>
    <row r="5" spans="1:7" x14ac:dyDescent="0.25">
      <c r="B5" s="3" t="s">
        <v>122</v>
      </c>
      <c r="C5" s="52">
        <v>3.3646799999999998E-2</v>
      </c>
      <c r="D5" s="52">
        <v>2.8571099999999999E-2</v>
      </c>
      <c r="E5" s="52">
        <f>1-SUM(E2:E4)</f>
        <v>4.1743799999999998E-2</v>
      </c>
      <c r="F5" s="52">
        <f>1-SUM(F2:F4)</f>
        <v>0.25296099999999999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B90B77-804F-49C6-9DAA-061993F2FB3B}"/>
</file>

<file path=customXml/itemProps2.xml><?xml version="1.0" encoding="utf-8"?>
<ds:datastoreItem xmlns:ds="http://schemas.openxmlformats.org/officeDocument/2006/customXml" ds:itemID="{D31350D9-B78A-4377-A3AE-0863FAA737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2024-03-26T04:24:55Z</dcterms:modified>
</cp:coreProperties>
</file>