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98818D3-5389-4733-8E09-0F1B22C0F23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5" i="2"/>
  <c r="A34" i="2"/>
  <c r="A32" i="2"/>
  <c r="A29" i="2"/>
  <c r="A27" i="2"/>
  <c r="A26" i="2"/>
  <c r="A25" i="2"/>
  <c r="A24" i="2"/>
  <c r="A21" i="2"/>
  <c r="A19" i="2"/>
  <c r="A18" i="2"/>
  <c r="A17" i="2"/>
  <c r="A16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4" i="2" l="1"/>
  <c r="A5" i="2" s="1"/>
  <c r="A30" i="2"/>
  <c r="A6" i="2"/>
  <c r="A7" i="2" s="1"/>
  <c r="A8" i="2" s="1"/>
  <c r="A9" i="2" s="1"/>
  <c r="A10" i="2" s="1"/>
  <c r="A11" i="2" s="1"/>
  <c r="A12" i="2" s="1"/>
  <c r="A13" i="2" s="1"/>
  <c r="A14" i="2"/>
  <c r="A22" i="2"/>
  <c r="A38" i="2"/>
  <c r="A40" i="2"/>
  <c r="A15" i="2"/>
  <c r="A23" i="2"/>
  <c r="A31" i="2"/>
  <c r="A33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<sst xmlns="http://schemas.openxmlformats.org/spreadsheetml/2006/main" count="2092" uniqueCount="341">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</sst>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3244306.5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0.77599999999999991</v>
      </c>
    </row>
    <row r="13" spans="1:3" ht="15" customHeight="1" x14ac:dyDescent="0.25">
      <c r="B13" s="5" t="s">
        <v>13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0.26147459341354901</v>
      </c>
    </row>
    <row r="30" spans="1:3" ht="14.25" customHeight="1" x14ac:dyDescent="0.25">
      <c r="B30" s="25" t="s">
        <v>27</v>
      </c>
      <c r="C30" s="99">
        <v>3.1847694141973401E-2</v>
      </c>
    </row>
    <row r="31" spans="1:3" ht="14.25" customHeight="1" x14ac:dyDescent="0.25">
      <c r="B31" s="25" t="s">
        <v>28</v>
      </c>
      <c r="C31" s="99">
        <v>5.2301559488866299E-2</v>
      </c>
    </row>
    <row r="32" spans="1:3" ht="14.25" customHeight="1" x14ac:dyDescent="0.25">
      <c r="B32" s="25" t="s">
        <v>29</v>
      </c>
      <c r="C32" s="99">
        <v>0.65437615295561202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19.29918</v>
      </c>
    </row>
    <row r="38" spans="1:5" ht="15" customHeight="1" x14ac:dyDescent="0.25">
      <c r="B38" s="11" t="s">
        <v>34</v>
      </c>
      <c r="C38" s="43">
        <v>31.23901</v>
      </c>
      <c r="D38" s="12"/>
      <c r="E38" s="13"/>
    </row>
    <row r="39" spans="1:5" ht="15" customHeight="1" x14ac:dyDescent="0.25">
      <c r="B39" s="11" t="s">
        <v>35</v>
      </c>
      <c r="C39" s="43">
        <v>41.899279999999997</v>
      </c>
      <c r="D39" s="12"/>
      <c r="E39" s="12"/>
    </row>
    <row r="40" spans="1:5" ht="15" customHeight="1" x14ac:dyDescent="0.25">
      <c r="B40" s="11" t="s">
        <v>36</v>
      </c>
      <c r="C40" s="100">
        <v>3.81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16.057500000000001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1.25431E-2</v>
      </c>
      <c r="D45" s="12"/>
    </row>
    <row r="46" spans="1:5" ht="15.75" customHeight="1" x14ac:dyDescent="0.25">
      <c r="B46" s="11" t="s">
        <v>41</v>
      </c>
      <c r="C46" s="45">
        <v>0.1325692</v>
      </c>
      <c r="D46" s="12"/>
    </row>
    <row r="47" spans="1:5" ht="15.75" customHeight="1" x14ac:dyDescent="0.25">
      <c r="B47" s="11" t="s">
        <v>42</v>
      </c>
      <c r="C47" s="45">
        <v>0.15164759999999999</v>
      </c>
      <c r="D47" s="12"/>
      <c r="E47" s="13"/>
    </row>
    <row r="48" spans="1:5" ht="15" customHeight="1" x14ac:dyDescent="0.25">
      <c r="B48" s="11" t="s">
        <v>43</v>
      </c>
      <c r="C48" s="46">
        <v>0.70324010000000003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0.49510700000000002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6.536104544339999E-2</v>
      </c>
      <c r="C2" s="98">
        <v>0.95</v>
      </c>
      <c r="D2" s="56">
        <v>33.512328306813657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44.605343392661311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30.030766511576608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0.11340658198033569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14.13040526178168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14.13040526178168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14.13040526178168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14.13040526178168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14.13040526178168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14.13040526178168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0.15484974159402001</v>
      </c>
      <c r="C16" s="98">
        <v>0.95</v>
      </c>
      <c r="D16" s="56">
        <v>0.1866821098142778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0.80800494022236113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0.80800494022236113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0.88163790000000009</v>
      </c>
      <c r="C21" s="98">
        <v>0.95</v>
      </c>
      <c r="D21" s="56">
        <v>0.80110146350938183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1.8209000000000001E-3</v>
      </c>
      <c r="C23" s="98">
        <v>0.95</v>
      </c>
      <c r="D23" s="56">
        <v>4.621869686333798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0.85758132799216003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5.14894675722E-2</v>
      </c>
      <c r="C27" s="98">
        <v>0.95</v>
      </c>
      <c r="D27" s="56">
        <v>20.43896045604918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0.513741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57.691469774981172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7.1500000000000008E-2</v>
      </c>
      <c r="C31" s="98">
        <v>0.95</v>
      </c>
      <c r="D31" s="56">
        <v>0.45959500925169477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0.49241289999999999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0.29178730000000003</v>
      </c>
      <c r="C38" s="98">
        <v>0.95</v>
      </c>
      <c r="D38" s="56">
        <v>6.3798849579053014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0.17305509999999999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3.8956579999999998E-2</v>
      </c>
      <c r="C3" s="21">
        <f>frac_mam_1_5months * 2.6</f>
        <v>3.8956579999999998E-2</v>
      </c>
      <c r="D3" s="21">
        <f>frac_mam_6_11months * 2.6</f>
        <v>4.2182400000000002E-2</v>
      </c>
      <c r="E3" s="21">
        <f>frac_mam_12_23months * 2.6</f>
        <v>8.2663879999999995E-2</v>
      </c>
      <c r="F3" s="21">
        <f>frac_mam_24_59months * 2.6</f>
        <v>3.7688039999999999E-2</v>
      </c>
    </row>
    <row r="4" spans="1:6" ht="15.75" customHeight="1" x14ac:dyDescent="0.25">
      <c r="A4" s="3" t="s">
        <v>205</v>
      </c>
      <c r="B4" s="21">
        <f>frac_sam_1month * 2.6</f>
        <v>2.5979460000000003E-2</v>
      </c>
      <c r="C4" s="21">
        <f>frac_sam_1_5months * 2.6</f>
        <v>2.5979460000000003E-2</v>
      </c>
      <c r="D4" s="21">
        <f>frac_sam_6_11months * 2.6</f>
        <v>2.5468560000000001E-2</v>
      </c>
      <c r="E4" s="21">
        <f>frac_sam_12_23months * 2.6</f>
        <v>3.4719360000000005E-2</v>
      </c>
      <c r="F4" s="21">
        <f>frac_sam_24_59months * 2.6</f>
        <v>1.1243959999999999E-2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766819.77679999976</v>
      </c>
      <c r="C2" s="49">
        <v>1288000</v>
      </c>
      <c r="D2" s="49">
        <v>2029000</v>
      </c>
      <c r="E2" s="49">
        <v>1470000</v>
      </c>
      <c r="F2" s="49">
        <v>895000</v>
      </c>
      <c r="G2" s="17">
        <f t="shared" ref="G2:G13" si="0">C2+D2+E2+F2</f>
        <v>5682000</v>
      </c>
      <c r="H2" s="17">
        <f t="shared" ref="H2:H13" si="1">(B2 + stillbirth*B2/(1000-stillbirth))/(1-abortion)</f>
        <v>885606.74023126322</v>
      </c>
      <c r="I2" s="17">
        <f t="shared" ref="I2:I13" si="2">G2-H2</f>
        <v>4796393.2597687365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778708.75800000003</v>
      </c>
      <c r="C3" s="50">
        <v>1318000</v>
      </c>
      <c r="D3" s="50">
        <v>2090000</v>
      </c>
      <c r="E3" s="50">
        <v>1522000</v>
      </c>
      <c r="F3" s="50">
        <v>937000</v>
      </c>
      <c r="G3" s="17">
        <f t="shared" si="0"/>
        <v>5867000</v>
      </c>
      <c r="H3" s="17">
        <f t="shared" si="1"/>
        <v>899337.42663731973</v>
      </c>
      <c r="I3" s="17">
        <f t="shared" si="2"/>
        <v>4967662.5733626802</v>
      </c>
    </row>
    <row r="4" spans="1:9" ht="15.75" customHeight="1" x14ac:dyDescent="0.25">
      <c r="A4" s="5">
        <f t="shared" si="3"/>
        <v>2026</v>
      </c>
      <c r="B4" s="49">
        <v>789707.23920000007</v>
      </c>
      <c r="C4" s="50">
        <v>1341000</v>
      </c>
      <c r="D4" s="50">
        <v>2153000</v>
      </c>
      <c r="E4" s="50">
        <v>1573000</v>
      </c>
      <c r="F4" s="50">
        <v>983000</v>
      </c>
      <c r="G4" s="17">
        <f t="shared" si="0"/>
        <v>6050000</v>
      </c>
      <c r="H4" s="17">
        <f t="shared" si="1"/>
        <v>912039.66695208312</v>
      </c>
      <c r="I4" s="17">
        <f t="shared" si="2"/>
        <v>5137960.3330479171</v>
      </c>
    </row>
    <row r="5" spans="1:9" ht="15.75" customHeight="1" x14ac:dyDescent="0.25">
      <c r="A5" s="5">
        <f t="shared" si="3"/>
        <v>2027</v>
      </c>
      <c r="B5" s="49">
        <v>800580.06239999994</v>
      </c>
      <c r="C5" s="50">
        <v>1357000</v>
      </c>
      <c r="D5" s="50">
        <v>2221000</v>
      </c>
      <c r="E5" s="50">
        <v>1624000</v>
      </c>
      <c r="F5" s="50">
        <v>1033000</v>
      </c>
      <c r="G5" s="17">
        <f t="shared" si="0"/>
        <v>6235000</v>
      </c>
      <c r="H5" s="17">
        <f t="shared" si="1"/>
        <v>924596.78376438748</v>
      </c>
      <c r="I5" s="17">
        <f t="shared" si="2"/>
        <v>5310403.2162356125</v>
      </c>
    </row>
    <row r="6" spans="1:9" ht="15.75" customHeight="1" x14ac:dyDescent="0.25">
      <c r="A6" s="5">
        <f t="shared" si="3"/>
        <v>2028</v>
      </c>
      <c r="B6" s="49">
        <v>811278.2503999999</v>
      </c>
      <c r="C6" s="50">
        <v>1368000</v>
      </c>
      <c r="D6" s="50">
        <v>2290000</v>
      </c>
      <c r="E6" s="50">
        <v>1671000</v>
      </c>
      <c r="F6" s="50">
        <v>1084000</v>
      </c>
      <c r="G6" s="17">
        <f t="shared" si="0"/>
        <v>6413000</v>
      </c>
      <c r="H6" s="17">
        <f t="shared" si="1"/>
        <v>936952.21288568457</v>
      </c>
      <c r="I6" s="17">
        <f t="shared" si="2"/>
        <v>5476047.7871143157</v>
      </c>
    </row>
    <row r="7" spans="1:9" ht="15.75" customHeight="1" x14ac:dyDescent="0.25">
      <c r="A7" s="5">
        <f t="shared" si="3"/>
        <v>2029</v>
      </c>
      <c r="B7" s="49">
        <v>821691.09239999985</v>
      </c>
      <c r="C7" s="50">
        <v>1382000</v>
      </c>
      <c r="D7" s="50">
        <v>2358000</v>
      </c>
      <c r="E7" s="50">
        <v>1721000</v>
      </c>
      <c r="F7" s="50">
        <v>1137000</v>
      </c>
      <c r="G7" s="17">
        <f t="shared" si="0"/>
        <v>6598000</v>
      </c>
      <c r="H7" s="17">
        <f t="shared" si="1"/>
        <v>948978.09346305556</v>
      </c>
      <c r="I7" s="17">
        <f t="shared" si="2"/>
        <v>5649021.9065369442</v>
      </c>
    </row>
    <row r="8" spans="1:9" ht="15.75" customHeight="1" x14ac:dyDescent="0.25">
      <c r="A8" s="5">
        <f t="shared" si="3"/>
        <v>2030</v>
      </c>
      <c r="B8" s="49">
        <v>831838.24399999995</v>
      </c>
      <c r="C8" s="50">
        <v>1403000</v>
      </c>
      <c r="D8" s="50">
        <v>2423000</v>
      </c>
      <c r="E8" s="50">
        <v>1771000</v>
      </c>
      <c r="F8" s="50">
        <v>1190000</v>
      </c>
      <c r="G8" s="17">
        <f t="shared" si="0"/>
        <v>6787000</v>
      </c>
      <c r="H8" s="17">
        <f t="shared" si="1"/>
        <v>960697.12591760361</v>
      </c>
      <c r="I8" s="17">
        <f t="shared" si="2"/>
        <v>5826302.8740823967</v>
      </c>
    </row>
    <row r="9" spans="1:9" ht="15.75" customHeight="1" x14ac:dyDescent="0.25">
      <c r="A9" s="5">
        <f t="shared" si="3"/>
        <v>2031</v>
      </c>
      <c r="B9" s="49">
        <v>841126.59645714285</v>
      </c>
      <c r="C9" s="50">
        <v>1419428.5714285709</v>
      </c>
      <c r="D9" s="50">
        <v>2479285.7142857141</v>
      </c>
      <c r="E9" s="50">
        <v>1814000</v>
      </c>
      <c r="F9" s="50">
        <v>1232142.857142857</v>
      </c>
      <c r="G9" s="17">
        <f t="shared" si="0"/>
        <v>6944857.1428571427</v>
      </c>
      <c r="H9" s="17">
        <f t="shared" si="1"/>
        <v>971424.32387279521</v>
      </c>
      <c r="I9" s="17">
        <f t="shared" si="2"/>
        <v>5973432.8189843474</v>
      </c>
    </row>
    <row r="10" spans="1:9" ht="15.75" customHeight="1" x14ac:dyDescent="0.25">
      <c r="A10" s="5">
        <f t="shared" si="3"/>
        <v>2032</v>
      </c>
      <c r="B10" s="49">
        <v>850043.43052244897</v>
      </c>
      <c r="C10" s="50">
        <v>1433918.3673469389</v>
      </c>
      <c r="D10" s="50">
        <v>2534897.9591836729</v>
      </c>
      <c r="E10" s="50">
        <v>1855714.2857142859</v>
      </c>
      <c r="F10" s="50">
        <v>1274306.1224489789</v>
      </c>
      <c r="G10" s="17">
        <f t="shared" si="0"/>
        <v>7098836.7346938774</v>
      </c>
      <c r="H10" s="17">
        <f t="shared" si="1"/>
        <v>981722.45204929169</v>
      </c>
      <c r="I10" s="17">
        <f t="shared" si="2"/>
        <v>6117114.2826445857</v>
      </c>
    </row>
    <row r="11" spans="1:9" ht="15.75" customHeight="1" x14ac:dyDescent="0.25">
      <c r="A11" s="5">
        <f t="shared" si="3"/>
        <v>2033</v>
      </c>
      <c r="B11" s="49">
        <v>858662.88642565592</v>
      </c>
      <c r="C11" s="50">
        <v>1447192.4198250731</v>
      </c>
      <c r="D11" s="50">
        <v>2589454.8104956271</v>
      </c>
      <c r="E11" s="50">
        <v>1896102.0408163259</v>
      </c>
      <c r="F11" s="50">
        <v>1315921.2827988339</v>
      </c>
      <c r="G11" s="17">
        <f t="shared" si="0"/>
        <v>7248670.5539358603</v>
      </c>
      <c r="H11" s="17">
        <f t="shared" si="1"/>
        <v>991677.13563460705</v>
      </c>
      <c r="I11" s="17">
        <f t="shared" si="2"/>
        <v>6256993.4183012536</v>
      </c>
    </row>
    <row r="12" spans="1:9" ht="15.75" customHeight="1" x14ac:dyDescent="0.25">
      <c r="A12" s="5">
        <f t="shared" si="3"/>
        <v>2034</v>
      </c>
      <c r="B12" s="49">
        <v>866960.43271503539</v>
      </c>
      <c r="C12" s="50">
        <v>1460077.051228655</v>
      </c>
      <c r="D12" s="50">
        <v>2642091.2119950019</v>
      </c>
      <c r="E12" s="50">
        <v>1934973.760932944</v>
      </c>
      <c r="F12" s="50">
        <v>1356338.6089129529</v>
      </c>
      <c r="G12" s="17">
        <f t="shared" si="0"/>
        <v>7393480.6330695543</v>
      </c>
      <c r="H12" s="17">
        <f t="shared" si="1"/>
        <v>1001260.0430446386</v>
      </c>
      <c r="I12" s="17">
        <f t="shared" si="2"/>
        <v>6392220.5900249155</v>
      </c>
    </row>
    <row r="13" spans="1:9" ht="15.75" customHeight="1" x14ac:dyDescent="0.25">
      <c r="A13" s="5">
        <f t="shared" si="3"/>
        <v>2035</v>
      </c>
      <c r="B13" s="49">
        <v>874915.03018861194</v>
      </c>
      <c r="C13" s="50">
        <v>1473230.915689891</v>
      </c>
      <c r="D13" s="50">
        <v>2692389.9565657158</v>
      </c>
      <c r="E13" s="50">
        <v>1972684.2982090791</v>
      </c>
      <c r="F13" s="50">
        <v>1395244.1244719459</v>
      </c>
      <c r="G13" s="17">
        <f t="shared" si="0"/>
        <v>7533549.2949366309</v>
      </c>
      <c r="H13" s="17">
        <f t="shared" si="1"/>
        <v>1010446.8759244892</v>
      </c>
      <c r="I13" s="17">
        <f t="shared" si="2"/>
        <v>6523102.4190121414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0.56938171558783823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0.51688161641362296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0.84506331916120625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0.81526911367684796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0.84506331916120625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0.81526911367684796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0.3688398288288206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0.32104488921899255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0.80823247869218318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0.7732560893418774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0.80823247869218318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0.7732560893418774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0.89532363521817238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0.87375053030300687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0.88263259517681814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0.85885627896168204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0.88263259517681814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0.85885627896168204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0.88420565076424262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1.277209872279011E-2</v>
      </c>
    </row>
    <row r="4" spans="1:8" ht="15.75" customHeight="1" x14ac:dyDescent="0.25">
      <c r="B4" s="19" t="s">
        <v>69</v>
      </c>
      <c r="C4" s="101">
        <v>5.3933894606610487E-2</v>
      </c>
    </row>
    <row r="5" spans="1:8" ht="15.75" customHeight="1" x14ac:dyDescent="0.25">
      <c r="B5" s="19" t="s">
        <v>70</v>
      </c>
      <c r="C5" s="101">
        <v>7.7123692287630718E-2</v>
      </c>
    </row>
    <row r="6" spans="1:8" ht="15.75" customHeight="1" x14ac:dyDescent="0.25">
      <c r="B6" s="19" t="s">
        <v>71</v>
      </c>
      <c r="C6" s="101">
        <v>0.244385075561493</v>
      </c>
    </row>
    <row r="7" spans="1:8" ht="15.75" customHeight="1" x14ac:dyDescent="0.25">
      <c r="B7" s="19" t="s">
        <v>72</v>
      </c>
      <c r="C7" s="101">
        <v>0.41540115845988412</v>
      </c>
    </row>
    <row r="8" spans="1:8" ht="15.75" customHeight="1" x14ac:dyDescent="0.25">
      <c r="B8" s="19" t="s">
        <v>73</v>
      </c>
      <c r="C8" s="101">
        <v>1.690199830980013E-3</v>
      </c>
    </row>
    <row r="9" spans="1:8" ht="15.75" customHeight="1" x14ac:dyDescent="0.25">
      <c r="B9" s="19" t="s">
        <v>74</v>
      </c>
      <c r="C9" s="101">
        <v>8.066139193386071E-2</v>
      </c>
    </row>
    <row r="10" spans="1:8" ht="15.75" customHeight="1" x14ac:dyDescent="0.25">
      <c r="B10" s="19" t="s">
        <v>75</v>
      </c>
      <c r="C10" s="101">
        <v>0.1140324885967509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0.14292939282537201</v>
      </c>
      <c r="D14" s="55">
        <v>0.14292939282537201</v>
      </c>
      <c r="E14" s="55">
        <v>0.14292939282537201</v>
      </c>
      <c r="F14" s="55">
        <v>0.14292939282537201</v>
      </c>
    </row>
    <row r="15" spans="1:8" ht="15.75" customHeight="1" x14ac:dyDescent="0.25">
      <c r="B15" s="19" t="s">
        <v>82</v>
      </c>
      <c r="C15" s="101">
        <v>0.20191777974539041</v>
      </c>
      <c r="D15" s="101">
        <v>0.20191777974539041</v>
      </c>
      <c r="E15" s="101">
        <v>0.20191777974539041</v>
      </c>
      <c r="F15" s="101">
        <v>0.20191777974539041</v>
      </c>
    </row>
    <row r="16" spans="1:8" ht="15.75" customHeight="1" x14ac:dyDescent="0.25">
      <c r="B16" s="19" t="s">
        <v>83</v>
      </c>
      <c r="C16" s="101">
        <v>2.0552870920946771E-2</v>
      </c>
      <c r="D16" s="101">
        <v>2.0552870920946771E-2</v>
      </c>
      <c r="E16" s="101">
        <v>2.0552870920946771E-2</v>
      </c>
      <c r="F16" s="101">
        <v>2.0552870920946771E-2</v>
      </c>
    </row>
    <row r="17" spans="1:8" ht="15.75" customHeight="1" x14ac:dyDescent="0.25">
      <c r="B17" s="19" t="s">
        <v>84</v>
      </c>
      <c r="C17" s="101">
        <v>3.5305723411494921E-4</v>
      </c>
      <c r="D17" s="101">
        <v>3.5305723411494921E-4</v>
      </c>
      <c r="E17" s="101">
        <v>3.5305723411494921E-4</v>
      </c>
      <c r="F17" s="101">
        <v>3.5305723411494921E-4</v>
      </c>
    </row>
    <row r="18" spans="1:8" ht="15.75" customHeight="1" x14ac:dyDescent="0.25">
      <c r="B18" s="19" t="s">
        <v>85</v>
      </c>
      <c r="C18" s="101">
        <v>0.1866708259468263</v>
      </c>
      <c r="D18" s="101">
        <v>0.1866708259468263</v>
      </c>
      <c r="E18" s="101">
        <v>0.1866708259468263</v>
      </c>
      <c r="F18" s="101">
        <v>0.1866708259468263</v>
      </c>
    </row>
    <row r="19" spans="1:8" ht="15.75" customHeight="1" x14ac:dyDescent="0.25">
      <c r="B19" s="19" t="s">
        <v>86</v>
      </c>
      <c r="C19" s="101">
        <v>1.9600096966901188E-2</v>
      </c>
      <c r="D19" s="101">
        <v>1.9600096966901188E-2</v>
      </c>
      <c r="E19" s="101">
        <v>1.9600096966901188E-2</v>
      </c>
      <c r="F19" s="101">
        <v>1.9600096966901188E-2</v>
      </c>
    </row>
    <row r="20" spans="1:8" ht="15.75" customHeight="1" x14ac:dyDescent="0.25">
      <c r="B20" s="19" t="s">
        <v>87</v>
      </c>
      <c r="C20" s="101">
        <v>0.14215586047956941</v>
      </c>
      <c r="D20" s="101">
        <v>0.14215586047956941</v>
      </c>
      <c r="E20" s="101">
        <v>0.14215586047956941</v>
      </c>
      <c r="F20" s="101">
        <v>0.14215586047956941</v>
      </c>
    </row>
    <row r="21" spans="1:8" ht="15.75" customHeight="1" x14ac:dyDescent="0.25">
      <c r="B21" s="19" t="s">
        <v>88</v>
      </c>
      <c r="C21" s="101">
        <v>0.11798716773771729</v>
      </c>
      <c r="D21" s="101">
        <v>0.11798716773771729</v>
      </c>
      <c r="E21" s="101">
        <v>0.11798716773771729</v>
      </c>
      <c r="F21" s="101">
        <v>0.11798716773771729</v>
      </c>
    </row>
    <row r="22" spans="1:8" ht="15.75" customHeight="1" x14ac:dyDescent="0.25">
      <c r="B22" s="19" t="s">
        <v>89</v>
      </c>
      <c r="C22" s="101">
        <v>0.1678329481431616</v>
      </c>
      <c r="D22" s="101">
        <v>0.1678329481431616</v>
      </c>
      <c r="E22" s="101">
        <v>0.1678329481431616</v>
      </c>
      <c r="F22" s="101">
        <v>0.1678329481431616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8.1884283999999988E-2</v>
      </c>
    </row>
    <row r="27" spans="1:8" ht="15.75" customHeight="1" x14ac:dyDescent="0.25">
      <c r="B27" s="19" t="s">
        <v>92</v>
      </c>
      <c r="C27" s="101">
        <v>8.1848189999999994E-3</v>
      </c>
    </row>
    <row r="28" spans="1:8" ht="15.75" customHeight="1" x14ac:dyDescent="0.25">
      <c r="B28" s="19" t="s">
        <v>93</v>
      </c>
      <c r="C28" s="101">
        <v>0.14548327699999999</v>
      </c>
    </row>
    <row r="29" spans="1:8" ht="15.75" customHeight="1" x14ac:dyDescent="0.25">
      <c r="B29" s="19" t="s">
        <v>94</v>
      </c>
      <c r="C29" s="101">
        <v>0.157612682</v>
      </c>
    </row>
    <row r="30" spans="1:8" ht="15.75" customHeight="1" x14ac:dyDescent="0.25">
      <c r="B30" s="19" t="s">
        <v>95</v>
      </c>
      <c r="C30" s="101">
        <v>9.9204118000000008E-2</v>
      </c>
    </row>
    <row r="31" spans="1:8" ht="15.75" customHeight="1" x14ac:dyDescent="0.25">
      <c r="B31" s="19" t="s">
        <v>96</v>
      </c>
      <c r="C31" s="101">
        <v>0.10218857200000001</v>
      </c>
    </row>
    <row r="32" spans="1:8" ht="15.75" customHeight="1" x14ac:dyDescent="0.25">
      <c r="B32" s="19" t="s">
        <v>97</v>
      </c>
      <c r="C32" s="101">
        <v>1.7390224999999999E-2</v>
      </c>
    </row>
    <row r="33" spans="2:3" ht="15.75" customHeight="1" x14ac:dyDescent="0.25">
      <c r="B33" s="19" t="s">
        <v>98</v>
      </c>
      <c r="C33" s="101">
        <v>7.9143570999999996E-2</v>
      </c>
    </row>
    <row r="34" spans="2:3" ht="15.75" customHeight="1" x14ac:dyDescent="0.25">
      <c r="B34" s="19" t="s">
        <v>99</v>
      </c>
      <c r="C34" s="101">
        <v>0.308908452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0.47053396362197208</v>
      </c>
      <c r="D2" s="52">
        <f>IFERROR(1-_xlfn.NORM.DIST(_xlfn.NORM.INV(SUM(D4:D5), 0, 1) + 1, 0, 1, TRUE), "")</f>
        <v>0.47053396362197208</v>
      </c>
      <c r="E2" s="52">
        <f>IFERROR(1-_xlfn.NORM.DIST(_xlfn.NORM.INV(SUM(E4:E5), 0, 1) + 1, 0, 1, TRUE), "")</f>
        <v>0.36504155382821768</v>
      </c>
      <c r="F2" s="52">
        <f>IFERROR(1-_xlfn.NORM.DIST(_xlfn.NORM.INV(SUM(F4:F5), 0, 1) + 1, 0, 1, TRUE), "")</f>
        <v>0.22905493639763708</v>
      </c>
      <c r="G2" s="52">
        <f>IFERROR(1-_xlfn.NORM.DIST(_xlfn.NORM.INV(SUM(G4:G5), 0, 1) + 1, 0, 1, TRUE), "")</f>
        <v>0.24027768434414187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0.35226183637802794</v>
      </c>
      <c r="D3" s="52">
        <f>IFERROR(_xlfn.NORM.DIST(_xlfn.NORM.INV(SUM(D4:D5), 0, 1) + 1, 0, 1, TRUE) - SUM(D4:D5), "")</f>
        <v>0.35226183637802794</v>
      </c>
      <c r="E3" s="52">
        <f>IFERROR(_xlfn.NORM.DIST(_xlfn.NORM.INV(SUM(E4:E5), 0, 1) + 1, 0, 1, TRUE) - SUM(E4:E5), "")</f>
        <v>0.37871974617178233</v>
      </c>
      <c r="F3" s="52">
        <f>IFERROR(_xlfn.NORM.DIST(_xlfn.NORM.INV(SUM(F4:F5), 0, 1) + 1, 0, 1, TRUE) - SUM(F4:F5), "")</f>
        <v>0.37275596360236291</v>
      </c>
      <c r="G3" s="52">
        <f>IFERROR(_xlfn.NORM.DIST(_xlfn.NORM.INV(SUM(G4:G5), 0, 1) + 1, 0, 1, TRUE) - SUM(G4:G5), "")</f>
        <v>0.37556891565585815</v>
      </c>
    </row>
    <row r="4" spans="1:15" ht="15.75" customHeight="1" x14ac:dyDescent="0.25">
      <c r="B4" s="5" t="s">
        <v>104</v>
      </c>
      <c r="C4" s="45">
        <v>0.110902</v>
      </c>
      <c r="D4" s="53">
        <v>0.110902</v>
      </c>
      <c r="E4" s="53">
        <v>0.17671709999999999</v>
      </c>
      <c r="F4" s="53">
        <v>0.2653684</v>
      </c>
      <c r="G4" s="53">
        <v>0.24860260000000001</v>
      </c>
    </row>
    <row r="5" spans="1:15" ht="15.75" customHeight="1" x14ac:dyDescent="0.25">
      <c r="B5" s="5" t="s">
        <v>105</v>
      </c>
      <c r="C5" s="45">
        <v>6.6302199999999992E-2</v>
      </c>
      <c r="D5" s="53">
        <v>6.6302199999999992E-2</v>
      </c>
      <c r="E5" s="53">
        <v>7.9521599999999998E-2</v>
      </c>
      <c r="F5" s="53">
        <v>0.13282070000000001</v>
      </c>
      <c r="G5" s="53">
        <v>0.1355508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0.83156927438040795</v>
      </c>
      <c r="D8" s="52">
        <f>IFERROR(1-_xlfn.NORM.DIST(_xlfn.NORM.INV(SUM(D10:D11), 0, 1) + 1, 0, 1, TRUE), "")</f>
        <v>0.83156927438040795</v>
      </c>
      <c r="E8" s="52">
        <f>IFERROR(1-_xlfn.NORM.DIST(_xlfn.NORM.INV(SUM(E10:E11), 0, 1) + 1, 0, 1, TRUE), "")</f>
        <v>0.82711078112206526</v>
      </c>
      <c r="F8" s="52">
        <f>IFERROR(1-_xlfn.NORM.DIST(_xlfn.NORM.INV(SUM(F10:F11), 0, 1) + 1, 0, 1, TRUE), "")</f>
        <v>0.7561101925708329</v>
      </c>
      <c r="G8" s="52">
        <f>IFERROR(1-_xlfn.NORM.DIST(_xlfn.NORM.INV(SUM(G10:G11), 0, 1) + 1, 0, 1, TRUE), "")</f>
        <v>0.85965121664560873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0.14345532561959207</v>
      </c>
      <c r="D9" s="52">
        <f>IFERROR(_xlfn.NORM.DIST(_xlfn.NORM.INV(SUM(D10:D11), 0, 1) + 1, 0, 1, TRUE) - SUM(D10:D11), "")</f>
        <v>0.14345532561959207</v>
      </c>
      <c r="E9" s="52">
        <f>IFERROR(_xlfn.NORM.DIST(_xlfn.NORM.INV(SUM(E10:E11), 0, 1) + 1, 0, 1, TRUE) - SUM(E10:E11), "")</f>
        <v>0.14686961887793468</v>
      </c>
      <c r="F9" s="52">
        <f>IFERROR(_xlfn.NORM.DIST(_xlfn.NORM.INV(SUM(F10:F11), 0, 1) + 1, 0, 1, TRUE) - SUM(F10:F11), "")</f>
        <v>0.1987424074291671</v>
      </c>
      <c r="G9" s="52">
        <f>IFERROR(_xlfn.NORM.DIST(_xlfn.NORM.INV(SUM(G10:G11), 0, 1) + 1, 0, 1, TRUE) - SUM(G10:G11), "")</f>
        <v>0.1215287833543913</v>
      </c>
    </row>
    <row r="10" spans="1:15" ht="15.75" customHeight="1" x14ac:dyDescent="0.25">
      <c r="B10" s="5" t="s">
        <v>109</v>
      </c>
      <c r="C10" s="45">
        <v>1.49833E-2</v>
      </c>
      <c r="D10" s="53">
        <v>1.49833E-2</v>
      </c>
      <c r="E10" s="53">
        <v>1.6223999999999999E-2</v>
      </c>
      <c r="F10" s="53">
        <v>3.1793799999999997E-2</v>
      </c>
      <c r="G10" s="53">
        <v>1.44954E-2</v>
      </c>
    </row>
    <row r="11" spans="1:15" ht="15.75" customHeight="1" x14ac:dyDescent="0.25">
      <c r="B11" s="5" t="s">
        <v>110</v>
      </c>
      <c r="C11" s="45">
        <v>9.9921000000000003E-3</v>
      </c>
      <c r="D11" s="53">
        <v>9.9921000000000003E-3</v>
      </c>
      <c r="E11" s="53">
        <v>9.7955999999999998E-3</v>
      </c>
      <c r="F11" s="53">
        <v>1.33536E-2</v>
      </c>
      <c r="G11" s="53">
        <v>4.3245999999999996E-3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0.80309089999999994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4.8141000000000003E-2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5.8573399999999998E-2</v>
      </c>
      <c r="D4" s="53">
        <v>0.23337350000000001</v>
      </c>
      <c r="E4" s="53">
        <v>0.97636279999999998</v>
      </c>
      <c r="F4" s="53">
        <v>0.83200169999999996</v>
      </c>
      <c r="G4" s="53">
        <v>0</v>
      </c>
    </row>
    <row r="5" spans="1:7" x14ac:dyDescent="0.25">
      <c r="B5" s="3" t="s">
        <v>122</v>
      </c>
      <c r="C5" s="52">
        <v>9.0194700000000003E-2</v>
      </c>
      <c r="D5" s="52">
        <v>6.6924900000000009E-2</v>
      </c>
      <c r="E5" s="52">
        <f>1-SUM(E2:E4)</f>
        <v>2.3637200000000025E-2</v>
      </c>
      <c r="F5" s="52">
        <f>1-SUM(F2:F4)</f>
        <v>0.16799830000000004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987205-238D-432E-B33A-528262CB02B1}"/>
</file>

<file path=customXml/itemProps2.xml><?xml version="1.0" encoding="utf-8"?>
<ds:datastoreItem xmlns:ds="http://schemas.openxmlformats.org/officeDocument/2006/customXml" ds:itemID="{C9B632F6-B609-47E2-B926-E77498483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2024-03-26T04:24:49Z</dcterms:modified>
</cp:coreProperties>
</file>