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1D089C3-ED8F-4C02-AB82-0567E779F9EB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29" i="2"/>
  <c r="A28" i="2"/>
  <c r="A27" i="2"/>
  <c r="A26" i="2"/>
  <c r="A24" i="2"/>
  <c r="A21" i="2"/>
  <c r="A20" i="2"/>
  <c r="A19" i="2"/>
  <c r="A18" i="2"/>
  <c r="A16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  <c r="A40" i="2"/>
  <c r="A15" i="2"/>
  <c r="A23" i="2"/>
  <c r="A31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<sst xmlns="http://schemas.openxmlformats.org/spreadsheetml/2006/main" count="2092" uniqueCount="341">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</sst>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5577436.96875</v>
      </c>
    </row>
    <row r="8" spans="1:3" ht="15" customHeight="1" x14ac:dyDescent="0.25">
      <c r="B8" s="5" t="s">
        <v>8</v>
      </c>
      <c r="C8" s="44">
        <v>0.44500000000000001</v>
      </c>
    </row>
    <row r="9" spans="1:3" ht="15" customHeight="1" x14ac:dyDescent="0.25">
      <c r="B9" s="5" t="s">
        <v>9</v>
      </c>
      <c r="C9" s="45">
        <v>0.89</v>
      </c>
    </row>
    <row r="10" spans="1:3" ht="15" customHeight="1" x14ac:dyDescent="0.25">
      <c r="B10" s="5" t="s">
        <v>10</v>
      </c>
      <c r="C10" s="45">
        <v>0.17105390548706101</v>
      </c>
    </row>
    <row r="11" spans="1:3" ht="15" customHeight="1" x14ac:dyDescent="0.25">
      <c r="B11" s="5" t="s">
        <v>11</v>
      </c>
      <c r="C11" s="45">
        <v>0.38500000000000001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0.54600000000000004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0.13469999999999999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0.33339999999999997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0.14423394649454599</v>
      </c>
    </row>
    <row r="30" spans="1:3" ht="14.25" customHeight="1" x14ac:dyDescent="0.25">
      <c r="B30" s="25" t="s">
        <v>27</v>
      </c>
      <c r="C30" s="99">
        <v>6.1032409192973099E-2</v>
      </c>
    </row>
    <row r="31" spans="1:3" ht="14.25" customHeight="1" x14ac:dyDescent="0.25">
      <c r="B31" s="25" t="s">
        <v>28</v>
      </c>
      <c r="C31" s="99">
        <v>0.136010908276956</v>
      </c>
    </row>
    <row r="32" spans="1:3" ht="14.25" customHeight="1" x14ac:dyDescent="0.25">
      <c r="B32" s="25" t="s">
        <v>29</v>
      </c>
      <c r="C32" s="99">
        <v>0.658722736035525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33.685989999999997</v>
      </c>
    </row>
    <row r="38" spans="1:5" ht="15" customHeight="1" x14ac:dyDescent="0.25">
      <c r="B38" s="11" t="s">
        <v>34</v>
      </c>
      <c r="C38" s="43">
        <v>59.503540000000001</v>
      </c>
      <c r="D38" s="12"/>
      <c r="E38" s="13"/>
    </row>
    <row r="39" spans="1:5" ht="15" customHeight="1" x14ac:dyDescent="0.25">
      <c r="B39" s="11" t="s">
        <v>35</v>
      </c>
      <c r="C39" s="43">
        <v>115.15188000000001</v>
      </c>
      <c r="D39" s="12"/>
      <c r="E39" s="12"/>
    </row>
    <row r="40" spans="1:5" ht="15" customHeight="1" x14ac:dyDescent="0.25">
      <c r="B40" s="11" t="s">
        <v>36</v>
      </c>
      <c r="C40" s="100">
        <v>4.41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21.444690000000001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7.9196000000000006E-3</v>
      </c>
      <c r="D45" s="12"/>
    </row>
    <row r="46" spans="1:5" ht="15.75" customHeight="1" x14ac:dyDescent="0.25">
      <c r="B46" s="11" t="s">
        <v>41</v>
      </c>
      <c r="C46" s="45">
        <v>8.5095100000000007E-2</v>
      </c>
      <c r="D46" s="12"/>
    </row>
    <row r="47" spans="1:5" ht="15.75" customHeight="1" x14ac:dyDescent="0.25">
      <c r="B47" s="11" t="s">
        <v>42</v>
      </c>
      <c r="C47" s="45">
        <v>7.3469300000000001E-2</v>
      </c>
      <c r="D47" s="12"/>
      <c r="E47" s="13"/>
    </row>
    <row r="48" spans="1:5" ht="15" customHeight="1" x14ac:dyDescent="0.25">
      <c r="B48" s="11" t="s">
        <v>43</v>
      </c>
      <c r="C48" s="46">
        <v>0.83351600000000003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0.41849700000000001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6.8136350539600002E-2</v>
      </c>
      <c r="C2" s="98">
        <v>0.95</v>
      </c>
      <c r="D2" s="56">
        <v>33.919644824858139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47.342783690201649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36.416546183419882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6.6341516568287878E-2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15.002033020696739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15.002033020696739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15.002033020696739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15.002033020696739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15.002033020696739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15.002033020696739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0.20807665038299999</v>
      </c>
      <c r="C16" s="98">
        <v>0.95</v>
      </c>
      <c r="D16" s="56">
        <v>0.20461341533285801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0.95329805118397926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0.95329805118397926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0.20496159999999999</v>
      </c>
      <c r="C21" s="98">
        <v>0.95</v>
      </c>
      <c r="D21" s="56">
        <v>0.74930659609920203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25.542261036937091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5.0521000000000003E-3</v>
      </c>
      <c r="C23" s="98">
        <v>0.95</v>
      </c>
      <c r="D23" s="56">
        <v>4.9019061388624658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0.33306672519658997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8.73612915056E-2</v>
      </c>
      <c r="C27" s="98">
        <v>0.95</v>
      </c>
      <c r="D27" s="56">
        <v>21.704422310390239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0.41242699999999999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58.621108559880248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0.39950000000000002</v>
      </c>
      <c r="C31" s="98">
        <v>0.95</v>
      </c>
      <c r="D31" s="56">
        <v>1.146450432690806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0.12774779999999999</v>
      </c>
      <c r="C32" s="98">
        <v>0.95</v>
      </c>
      <c r="D32" s="56">
        <v>0.37139348897646668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0.16409660000000001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0.29306520000000003</v>
      </c>
      <c r="C38" s="98">
        <v>0.95</v>
      </c>
      <c r="D38" s="56">
        <v>4.867218577273106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0.10511330000000001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0.31744622</v>
      </c>
      <c r="C3" s="21">
        <f>frac_mam_1_5months * 2.6</f>
        <v>0.31744622</v>
      </c>
      <c r="D3" s="21">
        <f>frac_mam_6_11months * 2.6</f>
        <v>0.44050058000000003</v>
      </c>
      <c r="E3" s="21">
        <f>frac_mam_12_23months * 2.6</f>
        <v>0.46110792000000006</v>
      </c>
      <c r="F3" s="21">
        <f>frac_mam_24_59months * 2.6</f>
        <v>0.22829482000000004</v>
      </c>
    </row>
    <row r="4" spans="1:6" ht="15.75" customHeight="1" x14ac:dyDescent="0.25">
      <c r="A4" s="3" t="s">
        <v>205</v>
      </c>
      <c r="B4" s="21">
        <f>frac_sam_1month * 2.6</f>
        <v>0.20145553999999999</v>
      </c>
      <c r="C4" s="21">
        <f>frac_sam_1_5months * 2.6</f>
        <v>0.20145553999999999</v>
      </c>
      <c r="D4" s="21">
        <f>frac_sam_6_11months * 2.6</f>
        <v>0.35223994000000003</v>
      </c>
      <c r="E4" s="21">
        <f>frac_sam_12_23months * 2.6</f>
        <v>0.21888672000000001</v>
      </c>
      <c r="F4" s="21">
        <f>frac_sam_24_59months * 2.6</f>
        <v>0.12753519999999999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1279326.1516</v>
      </c>
      <c r="C2" s="49">
        <v>1516000</v>
      </c>
      <c r="D2" s="49">
        <v>2176000</v>
      </c>
      <c r="E2" s="49">
        <v>1348000</v>
      </c>
      <c r="F2" s="49">
        <v>918000</v>
      </c>
      <c r="G2" s="17">
        <f t="shared" ref="G2:G13" si="0">C2+D2+E2+F2</f>
        <v>5958000</v>
      </c>
      <c r="H2" s="17">
        <f t="shared" ref="H2:H13" si="1">(B2 + stillbirth*B2/(1000-stillbirth))/(1-abortion)</f>
        <v>1485638.7808342408</v>
      </c>
      <c r="I2" s="17">
        <f t="shared" ref="I2:I13" si="2">G2-H2</f>
        <v>4472361.2191657592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1319052.5190000001</v>
      </c>
      <c r="C3" s="50">
        <v>1578000</v>
      </c>
      <c r="D3" s="50">
        <v>2276000</v>
      </c>
      <c r="E3" s="50">
        <v>1403000</v>
      </c>
      <c r="F3" s="50">
        <v>951000</v>
      </c>
      <c r="G3" s="17">
        <f t="shared" si="0"/>
        <v>6208000</v>
      </c>
      <c r="H3" s="17">
        <f t="shared" si="1"/>
        <v>1531771.6860025567</v>
      </c>
      <c r="I3" s="17">
        <f t="shared" si="2"/>
        <v>4676228.3139974438</v>
      </c>
    </row>
    <row r="4" spans="1:9" ht="15.75" customHeight="1" x14ac:dyDescent="0.25">
      <c r="A4" s="5">
        <f t="shared" si="3"/>
        <v>2026</v>
      </c>
      <c r="B4" s="49">
        <v>1358170.7723999999</v>
      </c>
      <c r="C4" s="50">
        <v>1638000</v>
      </c>
      <c r="D4" s="50">
        <v>2377000</v>
      </c>
      <c r="E4" s="50">
        <v>1462000</v>
      </c>
      <c r="F4" s="50">
        <v>982000</v>
      </c>
      <c r="G4" s="17">
        <f t="shared" si="0"/>
        <v>6459000</v>
      </c>
      <c r="H4" s="17">
        <f t="shared" si="1"/>
        <v>1577198.4086696873</v>
      </c>
      <c r="I4" s="17">
        <f t="shared" si="2"/>
        <v>4881801.5913303122</v>
      </c>
    </row>
    <row r="5" spans="1:9" ht="15.75" customHeight="1" x14ac:dyDescent="0.25">
      <c r="A5" s="5">
        <f t="shared" si="3"/>
        <v>2027</v>
      </c>
      <c r="B5" s="49">
        <v>1398170.9398000001</v>
      </c>
      <c r="C5" s="50">
        <v>1701000</v>
      </c>
      <c r="D5" s="50">
        <v>2482000</v>
      </c>
      <c r="E5" s="50">
        <v>1528000</v>
      </c>
      <c r="F5" s="50">
        <v>1014000</v>
      </c>
      <c r="G5" s="17">
        <f t="shared" si="0"/>
        <v>6725000</v>
      </c>
      <c r="H5" s="17">
        <f t="shared" si="1"/>
        <v>1623649.2686438859</v>
      </c>
      <c r="I5" s="17">
        <f t="shared" si="2"/>
        <v>5101350.7313561141</v>
      </c>
    </row>
    <row r="6" spans="1:9" ht="15.75" customHeight="1" x14ac:dyDescent="0.25">
      <c r="A6" s="5">
        <f t="shared" si="3"/>
        <v>2028</v>
      </c>
      <c r="B6" s="49">
        <v>1439011.1148000001</v>
      </c>
      <c r="C6" s="50">
        <v>1765000</v>
      </c>
      <c r="D6" s="50">
        <v>2590000</v>
      </c>
      <c r="E6" s="50">
        <v>1599000</v>
      </c>
      <c r="F6" s="50">
        <v>1049000</v>
      </c>
      <c r="G6" s="17">
        <f t="shared" si="0"/>
        <v>7003000</v>
      </c>
      <c r="H6" s="17">
        <f t="shared" si="1"/>
        <v>1671075.6014208521</v>
      </c>
      <c r="I6" s="17">
        <f t="shared" si="2"/>
        <v>5331924.3985791476</v>
      </c>
    </row>
    <row r="7" spans="1:9" ht="15.75" customHeight="1" x14ac:dyDescent="0.25">
      <c r="A7" s="5">
        <f t="shared" si="3"/>
        <v>2029</v>
      </c>
      <c r="B7" s="49">
        <v>1480649.391000001</v>
      </c>
      <c r="C7" s="50">
        <v>1832000</v>
      </c>
      <c r="D7" s="50">
        <v>2702000</v>
      </c>
      <c r="E7" s="50">
        <v>1674000</v>
      </c>
      <c r="F7" s="50">
        <v>1084000</v>
      </c>
      <c r="G7" s="17">
        <f t="shared" si="0"/>
        <v>7292000</v>
      </c>
      <c r="H7" s="17">
        <f t="shared" si="1"/>
        <v>1719428.7424962875</v>
      </c>
      <c r="I7" s="17">
        <f t="shared" si="2"/>
        <v>5572571.2575037125</v>
      </c>
    </row>
    <row r="8" spans="1:9" ht="15.75" customHeight="1" x14ac:dyDescent="0.25">
      <c r="A8" s="5">
        <f t="shared" si="3"/>
        <v>2030</v>
      </c>
      <c r="B8" s="49">
        <v>1523043.862</v>
      </c>
      <c r="C8" s="50">
        <v>1901000</v>
      </c>
      <c r="D8" s="50">
        <v>2817000</v>
      </c>
      <c r="E8" s="50">
        <v>1754000</v>
      </c>
      <c r="F8" s="50">
        <v>1121000</v>
      </c>
      <c r="G8" s="17">
        <f t="shared" si="0"/>
        <v>7593000</v>
      </c>
      <c r="H8" s="17">
        <f t="shared" si="1"/>
        <v>1768660.0273658894</v>
      </c>
      <c r="I8" s="17">
        <f t="shared" si="2"/>
        <v>5824339.9726341106</v>
      </c>
    </row>
    <row r="9" spans="1:9" ht="15.75" customHeight="1" x14ac:dyDescent="0.25">
      <c r="A9" s="5">
        <f t="shared" si="3"/>
        <v>2031</v>
      </c>
      <c r="B9" s="49">
        <v>1557860.6777714279</v>
      </c>
      <c r="C9" s="50">
        <v>1956000</v>
      </c>
      <c r="D9" s="50">
        <v>2908571.4285714291</v>
      </c>
      <c r="E9" s="50">
        <v>1812000</v>
      </c>
      <c r="F9" s="50">
        <v>1150000</v>
      </c>
      <c r="G9" s="17">
        <f t="shared" si="0"/>
        <v>7826571.4285714291</v>
      </c>
      <c r="H9" s="17">
        <f t="shared" si="1"/>
        <v>1809091.634013267</v>
      </c>
      <c r="I9" s="17">
        <f t="shared" si="2"/>
        <v>6017479.7945581619</v>
      </c>
    </row>
    <row r="10" spans="1:9" ht="15.75" customHeight="1" x14ac:dyDescent="0.25">
      <c r="A10" s="5">
        <f t="shared" si="3"/>
        <v>2032</v>
      </c>
      <c r="B10" s="49">
        <v>1591976.12902449</v>
      </c>
      <c r="C10" s="50">
        <v>2010000</v>
      </c>
      <c r="D10" s="50">
        <v>2998938.775510204</v>
      </c>
      <c r="E10" s="50">
        <v>1870428.5714285709</v>
      </c>
      <c r="F10" s="50">
        <v>1178428.5714285709</v>
      </c>
      <c r="G10" s="17">
        <f t="shared" si="0"/>
        <v>8057795.9183673458</v>
      </c>
      <c r="H10" s="17">
        <f t="shared" si="1"/>
        <v>1848708.7694433695</v>
      </c>
      <c r="I10" s="17">
        <f t="shared" si="2"/>
        <v>6209087.1489239763</v>
      </c>
    </row>
    <row r="11" spans="1:9" ht="15.75" customHeight="1" x14ac:dyDescent="0.25">
      <c r="A11" s="5">
        <f t="shared" si="3"/>
        <v>2033</v>
      </c>
      <c r="B11" s="49">
        <v>1625376.894256559</v>
      </c>
      <c r="C11" s="50">
        <v>2063142.857142857</v>
      </c>
      <c r="D11" s="50">
        <v>3087787.1720116618</v>
      </c>
      <c r="E11" s="50">
        <v>1928775.5102040819</v>
      </c>
      <c r="F11" s="50">
        <v>1206489.7959183671</v>
      </c>
      <c r="G11" s="17">
        <f t="shared" si="0"/>
        <v>8286195.3352769678</v>
      </c>
      <c r="H11" s="17">
        <f t="shared" si="1"/>
        <v>1887495.9638396087</v>
      </c>
      <c r="I11" s="17">
        <f t="shared" si="2"/>
        <v>6398699.3714373596</v>
      </c>
    </row>
    <row r="12" spans="1:9" ht="15.75" customHeight="1" x14ac:dyDescent="0.25">
      <c r="A12" s="5">
        <f t="shared" si="3"/>
        <v>2034</v>
      </c>
      <c r="B12" s="49">
        <v>1657834.8877503539</v>
      </c>
      <c r="C12" s="50">
        <v>2114877.551020408</v>
      </c>
      <c r="D12" s="50">
        <v>3174328.196584756</v>
      </c>
      <c r="E12" s="50">
        <v>1986029.15451895</v>
      </c>
      <c r="F12" s="50">
        <v>1233988.3381924201</v>
      </c>
      <c r="G12" s="17">
        <f t="shared" si="0"/>
        <v>8509223.2403165326</v>
      </c>
      <c r="H12" s="17">
        <f t="shared" si="1"/>
        <v>1925188.3488675698</v>
      </c>
      <c r="I12" s="17">
        <f t="shared" si="2"/>
        <v>6584034.8914489625</v>
      </c>
    </row>
    <row r="13" spans="1:9" ht="15.75" customHeight="1" x14ac:dyDescent="0.25">
      <c r="A13" s="5">
        <f t="shared" si="3"/>
        <v>2035</v>
      </c>
      <c r="B13" s="49">
        <v>1689095.4267432611</v>
      </c>
      <c r="C13" s="50">
        <v>2164860.0583090382</v>
      </c>
      <c r="D13" s="50">
        <v>3257803.6532397219</v>
      </c>
      <c r="E13" s="50">
        <v>2041319.033735943</v>
      </c>
      <c r="F13" s="50">
        <v>1260415.2436484799</v>
      </c>
      <c r="G13" s="17">
        <f t="shared" si="0"/>
        <v>8724397.9889331833</v>
      </c>
      <c r="H13" s="17">
        <f t="shared" si="1"/>
        <v>1961490.1699313861</v>
      </c>
      <c r="I13" s="17">
        <f t="shared" si="2"/>
        <v>6762907.8190017976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0.57300135789363738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0.48844625166152655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0.84698840123117614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0.79751628617007086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0.84698840123117614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0.79751628617007086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0.37228677684791323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0.29676523258746518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0.81051257057080339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0.75269052919478407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0.81051257057080339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0.75269052919478407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0.89670057077893006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0.86065725631239376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0.88415487111827817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0.844493244537732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0.88415487111827817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0.844493244537732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0.85720405540482647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4.0116400000000108E-2</v>
      </c>
    </row>
    <row r="4" spans="1:8" ht="15.75" customHeight="1" x14ac:dyDescent="0.25">
      <c r="B4" s="19" t="s">
        <v>69</v>
      </c>
      <c r="C4" s="101">
        <v>0.15844380000000011</v>
      </c>
    </row>
    <row r="5" spans="1:8" ht="15.75" customHeight="1" x14ac:dyDescent="0.25">
      <c r="B5" s="19" t="s">
        <v>70</v>
      </c>
      <c r="C5" s="101">
        <v>0.124777</v>
      </c>
    </row>
    <row r="6" spans="1:8" ht="15.75" customHeight="1" x14ac:dyDescent="0.25">
      <c r="B6" s="19" t="s">
        <v>71</v>
      </c>
      <c r="C6" s="101">
        <v>0.28140640000000011</v>
      </c>
    </row>
    <row r="7" spans="1:8" ht="15.75" customHeight="1" x14ac:dyDescent="0.25">
      <c r="B7" s="19" t="s">
        <v>72</v>
      </c>
      <c r="C7" s="101">
        <v>0.21175369999999999</v>
      </c>
    </row>
    <row r="8" spans="1:8" ht="15.75" customHeight="1" x14ac:dyDescent="0.25">
      <c r="B8" s="19" t="s">
        <v>73</v>
      </c>
      <c r="C8" s="101">
        <v>6.0052000000000074E-3</v>
      </c>
    </row>
    <row r="9" spans="1:8" ht="15.75" customHeight="1" x14ac:dyDescent="0.25">
      <c r="B9" s="19" t="s">
        <v>74</v>
      </c>
      <c r="C9" s="101">
        <v>5.8840899999999842E-2</v>
      </c>
    </row>
    <row r="10" spans="1:8" ht="15.75" customHeight="1" x14ac:dyDescent="0.25">
      <c r="B10" s="19" t="s">
        <v>75</v>
      </c>
      <c r="C10" s="101">
        <v>0.1186565999999999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0.19651274420995629</v>
      </c>
      <c r="D14" s="55">
        <v>0.19651274420995629</v>
      </c>
      <c r="E14" s="55">
        <v>0.19651274420995629</v>
      </c>
      <c r="F14" s="55">
        <v>0.19651274420995629</v>
      </c>
    </row>
    <row r="15" spans="1:8" ht="15.75" customHeight="1" x14ac:dyDescent="0.25">
      <c r="B15" s="19" t="s">
        <v>82</v>
      </c>
      <c r="C15" s="101">
        <v>0.20299060707212241</v>
      </c>
      <c r="D15" s="101">
        <v>0.20299060707212241</v>
      </c>
      <c r="E15" s="101">
        <v>0.20299060707212241</v>
      </c>
      <c r="F15" s="101">
        <v>0.20299060707212241</v>
      </c>
    </row>
    <row r="16" spans="1:8" ht="15.75" customHeight="1" x14ac:dyDescent="0.25">
      <c r="B16" s="19" t="s">
        <v>83</v>
      </c>
      <c r="C16" s="101">
        <v>5.504782921140617E-2</v>
      </c>
      <c r="D16" s="101">
        <v>5.504782921140617E-2</v>
      </c>
      <c r="E16" s="101">
        <v>5.504782921140617E-2</v>
      </c>
      <c r="F16" s="101">
        <v>5.504782921140617E-2</v>
      </c>
    </row>
    <row r="17" spans="1:8" ht="15.75" customHeight="1" x14ac:dyDescent="0.25">
      <c r="B17" s="19" t="s">
        <v>84</v>
      </c>
      <c r="C17" s="101">
        <v>4.0740003174638127E-2</v>
      </c>
      <c r="D17" s="101">
        <v>4.0740003174638127E-2</v>
      </c>
      <c r="E17" s="101">
        <v>4.0740003174638127E-2</v>
      </c>
      <c r="F17" s="101">
        <v>4.0740003174638127E-2</v>
      </c>
    </row>
    <row r="18" spans="1:8" ht="15.75" customHeight="1" x14ac:dyDescent="0.25">
      <c r="B18" s="19" t="s">
        <v>85</v>
      </c>
      <c r="C18" s="101">
        <v>0.28380134527066342</v>
      </c>
      <c r="D18" s="101">
        <v>0.28380134527066342</v>
      </c>
      <c r="E18" s="101">
        <v>0.28380134527066342</v>
      </c>
      <c r="F18" s="101">
        <v>0.28380134527066342</v>
      </c>
    </row>
    <row r="19" spans="1:8" ht="15.75" customHeight="1" x14ac:dyDescent="0.25">
      <c r="B19" s="19" t="s">
        <v>86</v>
      </c>
      <c r="C19" s="101">
        <v>1.513909038348786E-2</v>
      </c>
      <c r="D19" s="101">
        <v>1.513909038348786E-2</v>
      </c>
      <c r="E19" s="101">
        <v>1.513909038348786E-2</v>
      </c>
      <c r="F19" s="101">
        <v>1.513909038348786E-2</v>
      </c>
    </row>
    <row r="20" spans="1:8" ht="15.75" customHeight="1" x14ac:dyDescent="0.25">
      <c r="B20" s="19" t="s">
        <v>87</v>
      </c>
      <c r="C20" s="101">
        <v>2.9404314606592571E-3</v>
      </c>
      <c r="D20" s="101">
        <v>2.9404314606592571E-3</v>
      </c>
      <c r="E20" s="101">
        <v>2.9404314606592571E-3</v>
      </c>
      <c r="F20" s="101">
        <v>2.9404314606592571E-3</v>
      </c>
    </row>
    <row r="21" spans="1:8" ht="15.75" customHeight="1" x14ac:dyDescent="0.25">
      <c r="B21" s="19" t="s">
        <v>88</v>
      </c>
      <c r="C21" s="101">
        <v>5.7765042464679582E-2</v>
      </c>
      <c r="D21" s="101">
        <v>5.7765042464679582E-2</v>
      </c>
      <c r="E21" s="101">
        <v>5.7765042464679582E-2</v>
      </c>
      <c r="F21" s="101">
        <v>5.7765042464679582E-2</v>
      </c>
    </row>
    <row r="22" spans="1:8" ht="15.75" customHeight="1" x14ac:dyDescent="0.25">
      <c r="B22" s="19" t="s">
        <v>89</v>
      </c>
      <c r="C22" s="101">
        <v>0.14506290675238701</v>
      </c>
      <c r="D22" s="101">
        <v>0.14506290675238701</v>
      </c>
      <c r="E22" s="101">
        <v>0.14506290675238701</v>
      </c>
      <c r="F22" s="101">
        <v>0.14506290675238701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8.7709603999999997E-2</v>
      </c>
    </row>
    <row r="27" spans="1:8" ht="15.75" customHeight="1" x14ac:dyDescent="0.25">
      <c r="B27" s="19" t="s">
        <v>92</v>
      </c>
      <c r="C27" s="101">
        <v>8.7931239999999994E-3</v>
      </c>
    </row>
    <row r="28" spans="1:8" ht="15.75" customHeight="1" x14ac:dyDescent="0.25">
      <c r="B28" s="19" t="s">
        <v>93</v>
      </c>
      <c r="C28" s="101">
        <v>0.15523166899999999</v>
      </c>
    </row>
    <row r="29" spans="1:8" ht="15.75" customHeight="1" x14ac:dyDescent="0.25">
      <c r="B29" s="19" t="s">
        <v>94</v>
      </c>
      <c r="C29" s="101">
        <v>0.16945306099999999</v>
      </c>
    </row>
    <row r="30" spans="1:8" ht="15.75" customHeight="1" x14ac:dyDescent="0.25">
      <c r="B30" s="19" t="s">
        <v>95</v>
      </c>
      <c r="C30" s="101">
        <v>0.106213539</v>
      </c>
    </row>
    <row r="31" spans="1:8" ht="15.75" customHeight="1" x14ac:dyDescent="0.25">
      <c r="B31" s="19" t="s">
        <v>96</v>
      </c>
      <c r="C31" s="101">
        <v>0.110723503</v>
      </c>
    </row>
    <row r="32" spans="1:8" ht="15.75" customHeight="1" x14ac:dyDescent="0.25">
      <c r="B32" s="19" t="s">
        <v>97</v>
      </c>
      <c r="C32" s="101">
        <v>1.8926927999999999E-2</v>
      </c>
    </row>
    <row r="33" spans="2:3" ht="15.75" customHeight="1" x14ac:dyDescent="0.25">
      <c r="B33" s="19" t="s">
        <v>98</v>
      </c>
      <c r="C33" s="101">
        <v>8.5375593999999999E-2</v>
      </c>
    </row>
    <row r="34" spans="2:3" ht="15.75" customHeight="1" x14ac:dyDescent="0.25">
      <c r="B34" s="19" t="s">
        <v>99</v>
      </c>
      <c r="C34" s="101">
        <v>0.25757297699999998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0.48429455968058011</v>
      </c>
      <c r="D2" s="52">
        <f>IFERROR(1-_xlfn.NORM.DIST(_xlfn.NORM.INV(SUM(D4:D5), 0, 1) + 1, 0, 1, TRUE), "")</f>
        <v>0.48429455968058011</v>
      </c>
      <c r="E2" s="52">
        <f>IFERROR(1-_xlfn.NORM.DIST(_xlfn.NORM.INV(SUM(E4:E5), 0, 1) + 1, 0, 1, TRUE), "")</f>
        <v>0.37819764595455119</v>
      </c>
      <c r="F2" s="52">
        <f>IFERROR(1-_xlfn.NORM.DIST(_xlfn.NORM.INV(SUM(F4:F5), 0, 1) + 1, 0, 1, TRUE), "")</f>
        <v>0.18223200995738231</v>
      </c>
      <c r="G2" s="52">
        <f>IFERROR(1-_xlfn.NORM.DIST(_xlfn.NORM.INV(SUM(G4:G5), 0, 1) + 1, 0, 1, TRUE), "")</f>
        <v>0.15300380801270319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0.3473343403194199</v>
      </c>
      <c r="D3" s="52">
        <f>IFERROR(_xlfn.NORM.DIST(_xlfn.NORM.INV(SUM(D4:D5), 0, 1) + 1, 0, 1, TRUE) - SUM(D4:D5), "")</f>
        <v>0.3473343403194199</v>
      </c>
      <c r="E3" s="52">
        <f>IFERROR(_xlfn.NORM.DIST(_xlfn.NORM.INV(SUM(E4:E5), 0, 1) + 1, 0, 1, TRUE) - SUM(E4:E5), "")</f>
        <v>0.37663675404544883</v>
      </c>
      <c r="F3" s="52">
        <f>IFERROR(_xlfn.NORM.DIST(_xlfn.NORM.INV(SUM(F4:F5), 0, 1) + 1, 0, 1, TRUE) - SUM(F4:F5), "")</f>
        <v>0.35485919004261768</v>
      </c>
      <c r="G3" s="52">
        <f>IFERROR(_xlfn.NORM.DIST(_xlfn.NORM.INV(SUM(G4:G5), 0, 1) + 1, 0, 1, TRUE) - SUM(G4:G5), "")</f>
        <v>0.33756799198729681</v>
      </c>
    </row>
    <row r="4" spans="1:15" ht="15.75" customHeight="1" x14ac:dyDescent="0.25">
      <c r="B4" s="5" t="s">
        <v>104</v>
      </c>
      <c r="C4" s="45">
        <v>8.6706099999999994E-2</v>
      </c>
      <c r="D4" s="53">
        <v>8.6706099999999994E-2</v>
      </c>
      <c r="E4" s="53">
        <v>0.1590964</v>
      </c>
      <c r="F4" s="53">
        <v>0.22412360000000001</v>
      </c>
      <c r="G4" s="53">
        <v>0.2457741</v>
      </c>
    </row>
    <row r="5" spans="1:15" ht="15.75" customHeight="1" x14ac:dyDescent="0.25">
      <c r="B5" s="5" t="s">
        <v>105</v>
      </c>
      <c r="C5" s="45">
        <v>8.1664999999999988E-2</v>
      </c>
      <c r="D5" s="53">
        <v>8.1664999999999988E-2</v>
      </c>
      <c r="E5" s="53">
        <v>8.6069200000000012E-2</v>
      </c>
      <c r="F5" s="53">
        <v>0.2387852</v>
      </c>
      <c r="G5" s="53">
        <v>0.2636541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0.43767403386376158</v>
      </c>
      <c r="D8" s="52">
        <f>IFERROR(1-_xlfn.NORM.DIST(_xlfn.NORM.INV(SUM(D10:D11), 0, 1) + 1, 0, 1, TRUE), "")</f>
        <v>0.43767403386376158</v>
      </c>
      <c r="E8" s="52">
        <f>IFERROR(1-_xlfn.NORM.DIST(_xlfn.NORM.INV(SUM(E10:E11), 0, 1) + 1, 0, 1, TRUE), "")</f>
        <v>0.31219376464423831</v>
      </c>
      <c r="F8" s="52">
        <f>IFERROR(1-_xlfn.NORM.DIST(_xlfn.NORM.INV(SUM(F10:F11), 0, 1) + 1, 0, 1, TRUE), "")</f>
        <v>0.35890618636643035</v>
      </c>
      <c r="G8" s="52">
        <f>IFERROR(1-_xlfn.NORM.DIST(_xlfn.NORM.INV(SUM(G10:G11), 0, 1) + 1, 0, 1, TRUE), "")</f>
        <v>0.53766244519525852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0.3627483661362384</v>
      </c>
      <c r="D9" s="52">
        <f>IFERROR(_xlfn.NORM.DIST(_xlfn.NORM.INV(SUM(D10:D11), 0, 1) + 1, 0, 1, TRUE) - SUM(D10:D11), "")</f>
        <v>0.3627483661362384</v>
      </c>
      <c r="E9" s="52">
        <f>IFERROR(_xlfn.NORM.DIST(_xlfn.NORM.INV(SUM(E10:E11), 0, 1) + 1, 0, 1, TRUE) - SUM(E10:E11), "")</f>
        <v>0.38290603535576168</v>
      </c>
      <c r="F9" s="52">
        <f>IFERROR(_xlfn.NORM.DIST(_xlfn.NORM.INV(SUM(F10:F11), 0, 1) + 1, 0, 1, TRUE) - SUM(F10:F11), "")</f>
        <v>0.37955741363356965</v>
      </c>
      <c r="G9" s="52">
        <f>IFERROR(_xlfn.NORM.DIST(_xlfn.NORM.INV(SUM(G10:G11), 0, 1) + 1, 0, 1, TRUE) - SUM(G10:G11), "")</f>
        <v>0.3254798548047414</v>
      </c>
    </row>
    <row r="10" spans="1:15" ht="15.75" customHeight="1" x14ac:dyDescent="0.25">
      <c r="B10" s="5" t="s">
        <v>109</v>
      </c>
      <c r="C10" s="45">
        <v>0.1220947</v>
      </c>
      <c r="D10" s="53">
        <v>0.1220947</v>
      </c>
      <c r="E10" s="53">
        <v>0.1694233</v>
      </c>
      <c r="F10" s="53">
        <v>0.17734920000000001</v>
      </c>
      <c r="G10" s="53">
        <v>8.7805700000000014E-2</v>
      </c>
    </row>
    <row r="11" spans="1:15" ht="15.75" customHeight="1" x14ac:dyDescent="0.25">
      <c r="B11" s="5" t="s">
        <v>110</v>
      </c>
      <c r="C11" s="45">
        <v>7.7482899999999993E-2</v>
      </c>
      <c r="D11" s="53">
        <v>7.7482899999999993E-2</v>
      </c>
      <c r="E11" s="53">
        <v>0.13547690000000001</v>
      </c>
      <c r="F11" s="53">
        <v>8.4187200000000004E-2</v>
      </c>
      <c r="G11" s="53">
        <v>4.9051999999999998E-2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0.24391640000000001</v>
      </c>
      <c r="D2" s="53">
        <v>0.12774779999999999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0.634938</v>
      </c>
      <c r="D3" s="53">
        <v>0.63365000000000005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8.3629300000000004E-2</v>
      </c>
      <c r="D4" s="53">
        <v>0.17882429999999999</v>
      </c>
      <c r="E4" s="53">
        <v>0.96641229999999989</v>
      </c>
      <c r="F4" s="53">
        <v>0.76695390000000008</v>
      </c>
      <c r="G4" s="53">
        <v>0</v>
      </c>
    </row>
    <row r="5" spans="1:7" x14ac:dyDescent="0.25">
      <c r="B5" s="3" t="s">
        <v>122</v>
      </c>
      <c r="C5" s="52">
        <v>3.7516300000000002E-2</v>
      </c>
      <c r="D5" s="52">
        <v>5.9777899999999988E-2</v>
      </c>
      <c r="E5" s="52">
        <f>1-SUM(E2:E4)</f>
        <v>3.3587700000000109E-2</v>
      </c>
      <c r="F5" s="52">
        <f>1-SUM(F2:F4)</f>
        <v>0.23304609999999992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DD2B9D-59EB-4BC7-9B01-788575B0EC00}"/>
</file>

<file path=customXml/itemProps2.xml><?xml version="1.0" encoding="utf-8"?>
<ds:datastoreItem xmlns:ds="http://schemas.openxmlformats.org/officeDocument/2006/customXml" ds:itemID="{E7A18880-8295-4CC4-AAE1-442DC5B38C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2024-03-26T04:24:58Z</dcterms:modified>
</cp:coreProperties>
</file>