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A17555C-2A98-4B0D-987E-699555FD8114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  <c r="A33" i="2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<sst xmlns="http://schemas.openxmlformats.org/spreadsheetml/2006/main" count="2092" uniqueCount="341">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</sst>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36442523.5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0.23699999999999999</v>
      </c>
    </row>
    <row r="13" spans="1:3" ht="15" customHeight="1" x14ac:dyDescent="0.25">
      <c r="B13" s="5" t="s">
        <v>13</v>
      </c>
      <c r="C13" s="45">
        <v>0.73699999999999999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0.43430000000000002</v>
      </c>
    </row>
    <row r="25" spans="1:3" ht="15" customHeight="1" x14ac:dyDescent="0.25">
      <c r="B25" s="15" t="s">
        <v>23</v>
      </c>
      <c r="C25" s="45">
        <v>0.35899999999999999</v>
      </c>
    </row>
    <row r="26" spans="1:3" ht="15" customHeight="1" x14ac:dyDescent="0.25">
      <c r="B26" s="15" t="s">
        <v>24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0.19573648727283799</v>
      </c>
    </row>
    <row r="30" spans="1:3" ht="14.25" customHeight="1" x14ac:dyDescent="0.25">
      <c r="B30" s="25" t="s">
        <v>27</v>
      </c>
      <c r="C30" s="99">
        <v>6.6216535073416599E-2</v>
      </c>
    </row>
    <row r="31" spans="1:3" ht="14.25" customHeight="1" x14ac:dyDescent="0.25">
      <c r="B31" s="25" t="s">
        <v>28</v>
      </c>
      <c r="C31" s="99">
        <v>0.13435462918095001</v>
      </c>
    </row>
    <row r="32" spans="1:3" ht="14.25" customHeight="1" x14ac:dyDescent="0.25">
      <c r="B32" s="25" t="s">
        <v>29</v>
      </c>
      <c r="C32" s="99">
        <v>0.60369234847279496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34.921909999999997</v>
      </c>
    </row>
    <row r="38" spans="1:5" ht="15" customHeight="1" x14ac:dyDescent="0.25">
      <c r="B38" s="11" t="s">
        <v>34</v>
      </c>
      <c r="C38" s="43">
        <v>70.588530000000006</v>
      </c>
      <c r="D38" s="12"/>
      <c r="E38" s="13"/>
    </row>
    <row r="39" spans="1:5" ht="15" customHeight="1" x14ac:dyDescent="0.25">
      <c r="B39" s="11" t="s">
        <v>35</v>
      </c>
      <c r="C39" s="43">
        <v>110.81927</v>
      </c>
      <c r="D39" s="12"/>
      <c r="E39" s="12"/>
    </row>
    <row r="40" spans="1:5" ht="15" customHeight="1" x14ac:dyDescent="0.25">
      <c r="B40" s="11" t="s">
        <v>36</v>
      </c>
      <c r="C40" s="100">
        <v>10.47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22.49146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8.4424999999999986E-3</v>
      </c>
      <c r="D45" s="12"/>
    </row>
    <row r="46" spans="1:5" ht="15.75" customHeight="1" x14ac:dyDescent="0.25">
      <c r="B46" s="11" t="s">
        <v>41</v>
      </c>
      <c r="C46" s="45">
        <v>9.0714000000000003E-2</v>
      </c>
      <c r="D46" s="12"/>
    </row>
    <row r="47" spans="1:5" ht="15.75" customHeight="1" x14ac:dyDescent="0.25">
      <c r="B47" s="11" t="s">
        <v>42</v>
      </c>
      <c r="C47" s="45">
        <v>7.29717E-2</v>
      </c>
      <c r="D47" s="12"/>
      <c r="E47" s="13"/>
    </row>
    <row r="48" spans="1:5" ht="15" customHeight="1" x14ac:dyDescent="0.25">
      <c r="B48" s="11" t="s">
        <v>43</v>
      </c>
      <c r="C48" s="46">
        <v>0.82787180000000005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0.11323112951924</v>
      </c>
      <c r="C2" s="98">
        <v>0.95</v>
      </c>
      <c r="D2" s="56">
        <v>45.474336039627488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42.690808780825847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217.5673441622117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0.68484405953901173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13.708520680846441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13.708520680846441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13.708520680846441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13.708520680846441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13.708520680846441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13.708520680846441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0.17195999738539999</v>
      </c>
      <c r="C16" s="98">
        <v>0.95</v>
      </c>
      <c r="D16" s="56">
        <v>0.44775725299200048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5.0749502759813003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5.0749502759813003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0.54565930000000007</v>
      </c>
      <c r="C21" s="98">
        <v>0.95</v>
      </c>
      <c r="D21" s="56">
        <v>6.3462726393905529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23.484675418466331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8.4545999999999996E-3</v>
      </c>
      <c r="C23" s="98">
        <v>0.95</v>
      </c>
      <c r="D23" s="56">
        <v>4.5665474093235741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0.36680256677680001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0.14517974084464</v>
      </c>
      <c r="C27" s="98">
        <v>0.95</v>
      </c>
      <c r="D27" s="56">
        <v>19.70793869658976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0.45741510000000002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84.992956066465482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5.8200000000000002E-2</v>
      </c>
      <c r="C31" s="98">
        <v>0.95</v>
      </c>
      <c r="D31" s="56">
        <v>1.9651733159984111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0.34070879999999998</v>
      </c>
      <c r="C32" s="98">
        <v>0.95</v>
      </c>
      <c r="D32" s="56">
        <v>0.92770596430656782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0.46570679999999998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0.56999999999999995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0.40255580000000002</v>
      </c>
      <c r="C38" s="98">
        <v>0.95</v>
      </c>
      <c r="D38" s="56">
        <v>3.6378963707202279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0.31096489999999999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0.12158224000000001</v>
      </c>
      <c r="C3" s="21">
        <f>frac_mam_1_5months * 2.6</f>
        <v>0.12158224000000001</v>
      </c>
      <c r="D3" s="21">
        <f>frac_mam_6_11months * 2.6</f>
        <v>0.26646515999999998</v>
      </c>
      <c r="E3" s="21">
        <f>frac_mam_12_23months * 2.6</f>
        <v>0.20430253999999998</v>
      </c>
      <c r="F3" s="21">
        <f>frac_mam_24_59months * 2.6</f>
        <v>8.2727580000000009E-2</v>
      </c>
    </row>
    <row r="4" spans="1:6" ht="15.75" customHeight="1" x14ac:dyDescent="0.25">
      <c r="A4" s="3" t="s">
        <v>205</v>
      </c>
      <c r="B4" s="21">
        <f>frac_sam_1month * 2.6</f>
        <v>6.0881600000000001E-2</v>
      </c>
      <c r="C4" s="21">
        <f>frac_sam_1_5months * 2.6</f>
        <v>6.0881600000000001E-2</v>
      </c>
      <c r="D4" s="21">
        <f>frac_sam_6_11months * 2.6</f>
        <v>8.6184280000000002E-2</v>
      </c>
      <c r="E4" s="21">
        <f>frac_sam_12_23months * 2.6</f>
        <v>8.4342700000000007E-2</v>
      </c>
      <c r="F4" s="21">
        <f>frac_sam_24_59months * 2.6</f>
        <v>2.3069280000000001E-2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8090224.4996000016</v>
      </c>
      <c r="C2" s="49">
        <v>12065000</v>
      </c>
      <c r="D2" s="49">
        <v>18513000</v>
      </c>
      <c r="E2" s="49">
        <v>13108000</v>
      </c>
      <c r="F2" s="49">
        <v>9589000</v>
      </c>
      <c r="G2" s="17">
        <f t="shared" ref="G2:G13" si="0">C2+D2+E2+F2</f>
        <v>53275000</v>
      </c>
      <c r="H2" s="17">
        <f t="shared" ref="H2:H13" si="1">(B2 + stillbirth*B2/(1000-stillbirth))/(1-abortion)</f>
        <v>9404968.4019779898</v>
      </c>
      <c r="I2" s="17">
        <f t="shared" ref="I2:I13" si="2">G2-H2</f>
        <v>43870031.598022014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8203757.6599999992</v>
      </c>
      <c r="C3" s="50">
        <v>12410000</v>
      </c>
      <c r="D3" s="50">
        <v>19121000</v>
      </c>
      <c r="E3" s="50">
        <v>13422000</v>
      </c>
      <c r="F3" s="50">
        <v>9870000</v>
      </c>
      <c r="G3" s="17">
        <f t="shared" si="0"/>
        <v>54823000</v>
      </c>
      <c r="H3" s="17">
        <f t="shared" si="1"/>
        <v>9536951.857590558</v>
      </c>
      <c r="I3" s="17">
        <f t="shared" si="2"/>
        <v>45286048.142409444</v>
      </c>
    </row>
    <row r="4" spans="1:9" ht="15.75" customHeight="1" x14ac:dyDescent="0.25">
      <c r="A4" s="5">
        <f t="shared" si="3"/>
        <v>2026</v>
      </c>
      <c r="B4" s="49">
        <v>8327290.5539999986</v>
      </c>
      <c r="C4" s="50">
        <v>12740000</v>
      </c>
      <c r="D4" s="50">
        <v>19735000</v>
      </c>
      <c r="E4" s="50">
        <v>13753000</v>
      </c>
      <c r="F4" s="50">
        <v>10136000</v>
      </c>
      <c r="G4" s="17">
        <f t="shared" si="0"/>
        <v>56364000</v>
      </c>
      <c r="H4" s="17">
        <f t="shared" si="1"/>
        <v>9680560.1053879261</v>
      </c>
      <c r="I4" s="17">
        <f t="shared" si="2"/>
        <v>46683439.894612074</v>
      </c>
    </row>
    <row r="5" spans="1:9" ht="15.75" customHeight="1" x14ac:dyDescent="0.25">
      <c r="A5" s="5">
        <f t="shared" si="3"/>
        <v>2027</v>
      </c>
      <c r="B5" s="49">
        <v>8450801.9333999995</v>
      </c>
      <c r="C5" s="50">
        <v>13081000</v>
      </c>
      <c r="D5" s="50">
        <v>20371000</v>
      </c>
      <c r="E5" s="50">
        <v>14110000</v>
      </c>
      <c r="F5" s="50">
        <v>10403000</v>
      </c>
      <c r="G5" s="17">
        <f t="shared" si="0"/>
        <v>57965000</v>
      </c>
      <c r="H5" s="17">
        <f t="shared" si="1"/>
        <v>9824143.3422436118</v>
      </c>
      <c r="I5" s="17">
        <f t="shared" si="2"/>
        <v>48140856.657756388</v>
      </c>
    </row>
    <row r="6" spans="1:9" ht="15.75" customHeight="1" x14ac:dyDescent="0.25">
      <c r="A6" s="5">
        <f t="shared" si="3"/>
        <v>2028</v>
      </c>
      <c r="B6" s="49">
        <v>8574242.4575999975</v>
      </c>
      <c r="C6" s="50">
        <v>13429000</v>
      </c>
      <c r="D6" s="50">
        <v>21021000</v>
      </c>
      <c r="E6" s="50">
        <v>14497000</v>
      </c>
      <c r="F6" s="50">
        <v>10668000</v>
      </c>
      <c r="G6" s="17">
        <f t="shared" si="0"/>
        <v>59615000</v>
      </c>
      <c r="H6" s="17">
        <f t="shared" si="1"/>
        <v>9967644.2092074361</v>
      </c>
      <c r="I6" s="17">
        <f t="shared" si="2"/>
        <v>49647355.790792562</v>
      </c>
    </row>
    <row r="7" spans="1:9" ht="15.75" customHeight="1" x14ac:dyDescent="0.25">
      <c r="A7" s="5">
        <f t="shared" si="3"/>
        <v>2029</v>
      </c>
      <c r="B7" s="49">
        <v>8697458.833399998</v>
      </c>
      <c r="C7" s="50">
        <v>13772000</v>
      </c>
      <c r="D7" s="50">
        <v>21683000</v>
      </c>
      <c r="E7" s="50">
        <v>14917000</v>
      </c>
      <c r="F7" s="50">
        <v>10932000</v>
      </c>
      <c r="G7" s="17">
        <f t="shared" si="0"/>
        <v>61304000</v>
      </c>
      <c r="H7" s="17">
        <f t="shared" si="1"/>
        <v>10110884.501372697</v>
      </c>
      <c r="I7" s="17">
        <f t="shared" si="2"/>
        <v>51193115.498627305</v>
      </c>
    </row>
    <row r="8" spans="1:9" ht="15.75" customHeight="1" x14ac:dyDescent="0.25">
      <c r="A8" s="5">
        <f t="shared" si="3"/>
        <v>2030</v>
      </c>
      <c r="B8" s="49">
        <v>8820399.3359999992</v>
      </c>
      <c r="C8" s="50">
        <v>14100000</v>
      </c>
      <c r="D8" s="50">
        <v>22354000</v>
      </c>
      <c r="E8" s="50">
        <v>15373000</v>
      </c>
      <c r="F8" s="50">
        <v>11198000</v>
      </c>
      <c r="G8" s="17">
        <f t="shared" si="0"/>
        <v>63025000</v>
      </c>
      <c r="H8" s="17">
        <f t="shared" si="1"/>
        <v>10253804.08813243</v>
      </c>
      <c r="I8" s="17">
        <f t="shared" si="2"/>
        <v>52771195.911867574</v>
      </c>
    </row>
    <row r="9" spans="1:9" ht="15.75" customHeight="1" x14ac:dyDescent="0.25">
      <c r="A9" s="5">
        <f t="shared" si="3"/>
        <v>2031</v>
      </c>
      <c r="B9" s="49">
        <v>8924710.0269142836</v>
      </c>
      <c r="C9" s="50">
        <v>14390714.285714289</v>
      </c>
      <c r="D9" s="50">
        <v>22902714.285714291</v>
      </c>
      <c r="E9" s="50">
        <v>15696571.428571429</v>
      </c>
      <c r="F9" s="50">
        <v>11427857.14285714</v>
      </c>
      <c r="G9" s="17">
        <f t="shared" si="0"/>
        <v>64417857.142857157</v>
      </c>
      <c r="H9" s="17">
        <f t="shared" si="1"/>
        <v>10375066.329011634</v>
      </c>
      <c r="I9" s="17">
        <f t="shared" si="2"/>
        <v>54042790.813845523</v>
      </c>
    </row>
    <row r="10" spans="1:9" ht="15.75" customHeight="1" x14ac:dyDescent="0.25">
      <c r="A10" s="5">
        <f t="shared" si="3"/>
        <v>2032</v>
      </c>
      <c r="B10" s="49">
        <v>9027703.2221877538</v>
      </c>
      <c r="C10" s="50">
        <v>14673673.469387749</v>
      </c>
      <c r="D10" s="50">
        <v>23442959.183673471</v>
      </c>
      <c r="E10" s="50">
        <v>16021510.20408163</v>
      </c>
      <c r="F10" s="50">
        <v>11650408.16326531</v>
      </c>
      <c r="G10" s="17">
        <f t="shared" si="0"/>
        <v>65788551.020408161</v>
      </c>
      <c r="H10" s="17">
        <f t="shared" si="1"/>
        <v>10494796.967786074</v>
      </c>
      <c r="I10" s="17">
        <f t="shared" si="2"/>
        <v>55293754.052622087</v>
      </c>
    </row>
    <row r="11" spans="1:9" ht="15.75" customHeight="1" x14ac:dyDescent="0.25">
      <c r="A11" s="5">
        <f t="shared" si="3"/>
        <v>2033</v>
      </c>
      <c r="B11" s="49">
        <v>9127762.1747860052</v>
      </c>
      <c r="C11" s="50">
        <v>14949912.53644315</v>
      </c>
      <c r="D11" s="50">
        <v>23972667.638483971</v>
      </c>
      <c r="E11" s="50">
        <v>16345583.090379011</v>
      </c>
      <c r="F11" s="50">
        <v>11866752.186588921</v>
      </c>
      <c r="G11" s="17">
        <f t="shared" si="0"/>
        <v>67134915.451895058</v>
      </c>
      <c r="H11" s="17">
        <f t="shared" si="1"/>
        <v>10611116.519557239</v>
      </c>
      <c r="I11" s="17">
        <f t="shared" si="2"/>
        <v>56523798.932337821</v>
      </c>
    </row>
    <row r="12" spans="1:9" ht="15.75" customHeight="1" x14ac:dyDescent="0.25">
      <c r="A12" s="5">
        <f t="shared" si="3"/>
        <v>2034</v>
      </c>
      <c r="B12" s="49">
        <v>9224470.780698292</v>
      </c>
      <c r="C12" s="50">
        <v>15216900.04164931</v>
      </c>
      <c r="D12" s="50">
        <v>24487191.586838819</v>
      </c>
      <c r="E12" s="50">
        <v>16664952.103290301</v>
      </c>
      <c r="F12" s="50">
        <v>12075859.64181591</v>
      </c>
      <c r="G12" s="17">
        <f t="shared" si="0"/>
        <v>68444903.373594344</v>
      </c>
      <c r="H12" s="17">
        <f t="shared" si="1"/>
        <v>10723541.259173473</v>
      </c>
      <c r="I12" s="17">
        <f t="shared" si="2"/>
        <v>57721362.114420868</v>
      </c>
    </row>
    <row r="13" spans="1:9" ht="15.75" customHeight="1" x14ac:dyDescent="0.25">
      <c r="A13" s="5">
        <f t="shared" si="3"/>
        <v>2035</v>
      </c>
      <c r="B13" s="49">
        <v>9317360.5411409047</v>
      </c>
      <c r="C13" s="50">
        <v>15472314.333313501</v>
      </c>
      <c r="D13" s="50">
        <v>24982361.81353008</v>
      </c>
      <c r="E13" s="50">
        <v>16974659.546617489</v>
      </c>
      <c r="F13" s="50">
        <v>12276982.447789609</v>
      </c>
      <c r="G13" s="17">
        <f t="shared" si="0"/>
        <v>69706318.141250685</v>
      </c>
      <c r="H13" s="17">
        <f t="shared" si="1"/>
        <v>10831526.552025761</v>
      </c>
      <c r="I13" s="17">
        <f t="shared" si="2"/>
        <v>58874791.58922492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0.57645933102259594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0.52139598198951398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0.84881298082070722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0.81797716052646385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0.84881298082070722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0.81797716052646385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0.37559894277661798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0.3249994584326012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0.81267590785950006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0.77641111473167757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0.81267590785950006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0.77641111473167757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0.89800374510868697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0.87573194891765416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0.8855961231434536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0.8610342770057583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0.8855961231434536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0.8610342770057583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0.85481997677119637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2.3730299999999999E-2</v>
      </c>
    </row>
    <row r="4" spans="1:8" ht="15.75" customHeight="1" x14ac:dyDescent="0.25">
      <c r="B4" s="19" t="s">
        <v>69</v>
      </c>
      <c r="C4" s="101">
        <v>0.15361009999999989</v>
      </c>
    </row>
    <row r="5" spans="1:8" ht="15.75" customHeight="1" x14ac:dyDescent="0.25">
      <c r="B5" s="19" t="s">
        <v>70</v>
      </c>
      <c r="C5" s="101">
        <v>0.18025830000000001</v>
      </c>
    </row>
    <row r="6" spans="1:8" ht="15.75" customHeight="1" x14ac:dyDescent="0.25">
      <c r="B6" s="19" t="s">
        <v>71</v>
      </c>
      <c r="C6" s="101">
        <v>0.28443859999999987</v>
      </c>
    </row>
    <row r="7" spans="1:8" ht="15.75" customHeight="1" x14ac:dyDescent="0.25">
      <c r="B7" s="19" t="s">
        <v>72</v>
      </c>
      <c r="C7" s="101">
        <v>0.18089420000000009</v>
      </c>
    </row>
    <row r="8" spans="1:8" ht="15.75" customHeight="1" x14ac:dyDescent="0.25">
      <c r="B8" s="19" t="s">
        <v>73</v>
      </c>
      <c r="C8" s="101">
        <v>7.6880999999999998E-3</v>
      </c>
    </row>
    <row r="9" spans="1:8" ht="15.75" customHeight="1" x14ac:dyDescent="0.25">
      <c r="B9" s="19" t="s">
        <v>74</v>
      </c>
      <c r="C9" s="101">
        <v>4.4153200000000038E-2</v>
      </c>
    </row>
    <row r="10" spans="1:8" ht="15.75" customHeight="1" x14ac:dyDescent="0.25">
      <c r="B10" s="19" t="s">
        <v>75</v>
      </c>
      <c r="C10" s="101">
        <v>0.12522720000000001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0.2604796154195424</v>
      </c>
      <c r="D14" s="55">
        <v>0.2604796154195424</v>
      </c>
      <c r="E14" s="55">
        <v>0.2604796154195424</v>
      </c>
      <c r="F14" s="55">
        <v>0.2604796154195424</v>
      </c>
    </row>
    <row r="15" spans="1:8" ht="15.75" customHeight="1" x14ac:dyDescent="0.25">
      <c r="B15" s="19" t="s">
        <v>82</v>
      </c>
      <c r="C15" s="101">
        <v>0.19525974369423979</v>
      </c>
      <c r="D15" s="101">
        <v>0.19525974369423979</v>
      </c>
      <c r="E15" s="101">
        <v>0.19525974369423979</v>
      </c>
      <c r="F15" s="101">
        <v>0.19525974369423979</v>
      </c>
    </row>
    <row r="16" spans="1:8" ht="15.75" customHeight="1" x14ac:dyDescent="0.25">
      <c r="B16" s="19" t="s">
        <v>83</v>
      </c>
      <c r="C16" s="101">
        <v>2.722073044841733E-2</v>
      </c>
      <c r="D16" s="101">
        <v>2.722073044841733E-2</v>
      </c>
      <c r="E16" s="101">
        <v>2.722073044841733E-2</v>
      </c>
      <c r="F16" s="101">
        <v>2.722073044841733E-2</v>
      </c>
    </row>
    <row r="17" spans="1:8" ht="15.75" customHeight="1" x14ac:dyDescent="0.25">
      <c r="B17" s="19" t="s">
        <v>84</v>
      </c>
      <c r="C17" s="101">
        <v>4.6405501980126163E-2</v>
      </c>
      <c r="D17" s="101">
        <v>4.6405501980126163E-2</v>
      </c>
      <c r="E17" s="101">
        <v>4.6405501980126163E-2</v>
      </c>
      <c r="F17" s="101">
        <v>4.6405501980126163E-2</v>
      </c>
    </row>
    <row r="18" spans="1:8" ht="15.75" customHeight="1" x14ac:dyDescent="0.25">
      <c r="B18" s="19" t="s">
        <v>85</v>
      </c>
      <c r="C18" s="101">
        <v>0.30288838111377808</v>
      </c>
      <c r="D18" s="101">
        <v>0.30288838111377808</v>
      </c>
      <c r="E18" s="101">
        <v>0.30288838111377808</v>
      </c>
      <c r="F18" s="101">
        <v>0.30288838111377808</v>
      </c>
    </row>
    <row r="19" spans="1:8" ht="15.75" customHeight="1" x14ac:dyDescent="0.25">
      <c r="B19" s="19" t="s">
        <v>86</v>
      </c>
      <c r="C19" s="101">
        <v>1.283837375823718E-2</v>
      </c>
      <c r="D19" s="101">
        <v>1.283837375823718E-2</v>
      </c>
      <c r="E19" s="101">
        <v>1.283837375823718E-2</v>
      </c>
      <c r="F19" s="101">
        <v>1.283837375823718E-2</v>
      </c>
    </row>
    <row r="20" spans="1:8" ht="15.75" customHeight="1" x14ac:dyDescent="0.25">
      <c r="B20" s="19" t="s">
        <v>87</v>
      </c>
      <c r="C20" s="101">
        <v>2.0584470768969271E-2</v>
      </c>
      <c r="D20" s="101">
        <v>2.0584470768969271E-2</v>
      </c>
      <c r="E20" s="101">
        <v>2.0584470768969271E-2</v>
      </c>
      <c r="F20" s="101">
        <v>2.0584470768969271E-2</v>
      </c>
    </row>
    <row r="21" spans="1:8" ht="15.75" customHeight="1" x14ac:dyDescent="0.25">
      <c r="B21" s="19" t="s">
        <v>88</v>
      </c>
      <c r="C21" s="101">
        <v>4.3581722040455448E-2</v>
      </c>
      <c r="D21" s="101">
        <v>4.3581722040455448E-2</v>
      </c>
      <c r="E21" s="101">
        <v>4.3581722040455448E-2</v>
      </c>
      <c r="F21" s="101">
        <v>4.3581722040455448E-2</v>
      </c>
    </row>
    <row r="22" spans="1:8" ht="15.75" customHeight="1" x14ac:dyDescent="0.25">
      <c r="B22" s="19" t="s">
        <v>89</v>
      </c>
      <c r="C22" s="101">
        <v>9.0741460776234198E-2</v>
      </c>
      <c r="D22" s="101">
        <v>9.0741460776234198E-2</v>
      </c>
      <c r="E22" s="101">
        <v>9.0741460776234198E-2</v>
      </c>
      <c r="F22" s="101">
        <v>9.0741460776234198E-2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0.45761689286760021</v>
      </c>
      <c r="D2" s="52">
        <f>IFERROR(1-_xlfn.NORM.DIST(_xlfn.NORM.INV(SUM(D4:D5), 0, 1) + 1, 0, 1, TRUE), "")</f>
        <v>0.45761689286760021</v>
      </c>
      <c r="E2" s="52">
        <f>IFERROR(1-_xlfn.NORM.DIST(_xlfn.NORM.INV(SUM(E4:E5), 0, 1) + 1, 0, 1, TRUE), "")</f>
        <v>0.39142740442980484</v>
      </c>
      <c r="F2" s="52">
        <f>IFERROR(1-_xlfn.NORM.DIST(_xlfn.NORM.INV(SUM(F4:F5), 0, 1) + 1, 0, 1, TRUE), "")</f>
        <v>0.2378010811852066</v>
      </c>
      <c r="G2" s="52">
        <f>IFERROR(1-_xlfn.NORM.DIST(_xlfn.NORM.INV(SUM(G4:G5), 0, 1) + 1, 0, 1, TRUE), "")</f>
        <v>0.216654585652856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0.35660460713239978</v>
      </c>
      <c r="D3" s="52">
        <f>IFERROR(_xlfn.NORM.DIST(_xlfn.NORM.INV(SUM(D4:D5), 0, 1) + 1, 0, 1, TRUE) - SUM(D4:D5), "")</f>
        <v>0.35660460713239978</v>
      </c>
      <c r="E3" s="52">
        <f>IFERROR(_xlfn.NORM.DIST(_xlfn.NORM.INV(SUM(E4:E5), 0, 1) + 1, 0, 1, TRUE) - SUM(E4:E5), "")</f>
        <v>0.37416229557019515</v>
      </c>
      <c r="F3" s="52">
        <f>IFERROR(_xlfn.NORM.DIST(_xlfn.NORM.INV(SUM(F4:F5), 0, 1) + 1, 0, 1, TRUE) - SUM(F4:F5), "")</f>
        <v>0.37499201881479338</v>
      </c>
      <c r="G3" s="52">
        <f>IFERROR(_xlfn.NORM.DIST(_xlfn.NORM.INV(SUM(G4:G5), 0, 1) + 1, 0, 1, TRUE) - SUM(G4:G5), "")</f>
        <v>0.369030214347144</v>
      </c>
    </row>
    <row r="4" spans="1:15" ht="15.75" customHeight="1" x14ac:dyDescent="0.25">
      <c r="B4" s="5" t="s">
        <v>104</v>
      </c>
      <c r="C4" s="45">
        <v>0.1224695</v>
      </c>
      <c r="D4" s="53">
        <v>0.1224695</v>
      </c>
      <c r="E4" s="53">
        <v>0.1556854</v>
      </c>
      <c r="F4" s="53">
        <v>0.2263136</v>
      </c>
      <c r="G4" s="53">
        <v>0.2057001</v>
      </c>
    </row>
    <row r="5" spans="1:15" ht="15.75" customHeight="1" x14ac:dyDescent="0.25">
      <c r="B5" s="5" t="s">
        <v>105</v>
      </c>
      <c r="C5" s="45">
        <v>6.3309000000000004E-2</v>
      </c>
      <c r="D5" s="53">
        <v>6.3309000000000004E-2</v>
      </c>
      <c r="E5" s="53">
        <v>7.87249E-2</v>
      </c>
      <c r="F5" s="53">
        <v>0.16089329999999999</v>
      </c>
      <c r="G5" s="53">
        <v>0.2086151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0.68241534048444352</v>
      </c>
      <c r="D8" s="52">
        <f>IFERROR(1-_xlfn.NORM.DIST(_xlfn.NORM.INV(SUM(D10:D11), 0, 1) + 1, 0, 1, TRUE), "")</f>
        <v>0.68241534048444352</v>
      </c>
      <c r="E8" s="52">
        <f>IFERROR(1-_xlfn.NORM.DIST(_xlfn.NORM.INV(SUM(E10:E11), 0, 1) + 1, 0, 1, TRUE), "")</f>
        <v>0.53988553147520657</v>
      </c>
      <c r="F8" s="52">
        <f>IFERROR(1-_xlfn.NORM.DIST(_xlfn.NORM.INV(SUM(F10:F11), 0, 1) + 1, 0, 1, TRUE), "")</f>
        <v>0.58750645353380182</v>
      </c>
      <c r="G8" s="52">
        <f>IFERROR(1-_xlfn.NORM.DIST(_xlfn.NORM.INV(SUM(G10:G11), 0, 1) + 1, 0, 1, TRUE), "")</f>
        <v>0.77117497347137087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0.24740625951555642</v>
      </c>
      <c r="D9" s="52">
        <f>IFERROR(_xlfn.NORM.DIST(_xlfn.NORM.INV(SUM(D10:D11), 0, 1) + 1, 0, 1, TRUE) - SUM(D10:D11), "")</f>
        <v>0.24740625951555642</v>
      </c>
      <c r="E9" s="52">
        <f>IFERROR(_xlfn.NORM.DIST(_xlfn.NORM.INV(SUM(E10:E11), 0, 1) + 1, 0, 1, TRUE) - SUM(E10:E11), "")</f>
        <v>0.32448006852479344</v>
      </c>
      <c r="F9" s="52">
        <f>IFERROR(_xlfn.NORM.DIST(_xlfn.NORM.INV(SUM(F10:F11), 0, 1) + 1, 0, 1, TRUE) - SUM(F10:F11), "")</f>
        <v>0.30147614646619819</v>
      </c>
      <c r="G9" s="52">
        <f>IFERROR(_xlfn.NORM.DIST(_xlfn.NORM.INV(SUM(G10:G11), 0, 1) + 1, 0, 1, TRUE) - SUM(G10:G11), "")</f>
        <v>0.18813392652862915</v>
      </c>
    </row>
    <row r="10" spans="1:15" ht="15.75" customHeight="1" x14ac:dyDescent="0.25">
      <c r="B10" s="5" t="s">
        <v>109</v>
      </c>
      <c r="C10" s="45">
        <v>4.6762400000000003E-2</v>
      </c>
      <c r="D10" s="53">
        <v>4.6762400000000003E-2</v>
      </c>
      <c r="E10" s="53">
        <v>0.1024866</v>
      </c>
      <c r="F10" s="53">
        <v>7.8577899999999992E-2</v>
      </c>
      <c r="G10" s="53">
        <v>3.1818300000000001E-2</v>
      </c>
    </row>
    <row r="11" spans="1:15" ht="15.75" customHeight="1" x14ac:dyDescent="0.25">
      <c r="B11" s="5" t="s">
        <v>110</v>
      </c>
      <c r="C11" s="45">
        <v>2.3415999999999999E-2</v>
      </c>
      <c r="D11" s="53">
        <v>2.3415999999999999E-2</v>
      </c>
      <c r="E11" s="53">
        <v>3.3147799999999998E-2</v>
      </c>
      <c r="F11" s="53">
        <v>3.2439500000000003E-2</v>
      </c>
      <c r="G11" s="53">
        <v>8.8728000000000001E-3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0.45345079999999999</v>
      </c>
      <c r="D2" s="53">
        <v>0.34070879999999998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0.35429680000000002</v>
      </c>
      <c r="D3" s="53">
        <v>0.35324159999999999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0.1616264</v>
      </c>
      <c r="D4" s="53">
        <v>0.28525210000000001</v>
      </c>
      <c r="E4" s="53">
        <v>0.96806420000000004</v>
      </c>
      <c r="F4" s="53">
        <v>0.5590465</v>
      </c>
      <c r="G4" s="53">
        <v>0</v>
      </c>
    </row>
    <row r="5" spans="1:7" x14ac:dyDescent="0.25">
      <c r="B5" s="3" t="s">
        <v>122</v>
      </c>
      <c r="C5" s="52">
        <v>3.0626E-2</v>
      </c>
      <c r="D5" s="52">
        <v>2.07975E-2</v>
      </c>
      <c r="E5" s="52">
        <f>1-SUM(E2:E4)</f>
        <v>3.1935799999999959E-2</v>
      </c>
      <c r="F5" s="52">
        <f>1-SUM(F2:F4)</f>
        <v>0.4409535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25C964-7908-41EB-95DA-D63D23FF9E66}"/>
</file>

<file path=customXml/itemProps2.xml><?xml version="1.0" encoding="utf-8"?>
<ds:datastoreItem xmlns:ds="http://schemas.openxmlformats.org/officeDocument/2006/customXml" ds:itemID="{AF602DCE-0CF4-4F7A-BB02-F994288E7A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2024-03-26T04:24:59Z</dcterms:modified>
</cp:coreProperties>
</file>