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E93A822-C480-4F1A-932E-B4D009BAC82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5" i="2" l="1"/>
  <c r="A30" i="2"/>
  <c r="A38" i="2"/>
  <c r="A16" i="2"/>
  <c r="A24" i="2"/>
  <c r="A32" i="2"/>
  <c r="A14" i="2"/>
  <c r="A17" i="2"/>
  <c r="A25" i="2"/>
  <c r="A33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4" i="2"/>
  <c r="A22" i="2"/>
  <c r="A40" i="2"/>
  <c r="A18" i="2"/>
  <c r="A26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<sst xmlns="http://schemas.openxmlformats.org/spreadsheetml/2006/main" count="2092" uniqueCount="341">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</sst>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683661.703125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0.878</v>
      </c>
    </row>
    <row r="12" spans="1:3" ht="15" customHeight="1" x14ac:dyDescent="0.25">
      <c r="B12" s="5" t="s">
        <v>12</v>
      </c>
      <c r="C12" s="45">
        <v>0.6409999999999999</v>
      </c>
    </row>
    <row r="13" spans="1:3" ht="15" customHeight="1" x14ac:dyDescent="0.25">
      <c r="B13" s="5" t="s">
        <v>13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0.31194267237106899</v>
      </c>
    </row>
    <row r="30" spans="1:3" ht="14.25" customHeight="1" x14ac:dyDescent="0.25">
      <c r="B30" s="25" t="s">
        <v>27</v>
      </c>
      <c r="C30" s="99">
        <v>7.9911270967818207E-2</v>
      </c>
    </row>
    <row r="31" spans="1:3" ht="14.25" customHeight="1" x14ac:dyDescent="0.25">
      <c r="B31" s="25" t="s">
        <v>28</v>
      </c>
      <c r="C31" s="99">
        <v>0.101230174619235</v>
      </c>
    </row>
    <row r="32" spans="1:3" ht="14.25" customHeight="1" x14ac:dyDescent="0.25">
      <c r="B32" s="25" t="s">
        <v>29</v>
      </c>
      <c r="C32" s="99">
        <v>0.50691588204187699</v>
      </c>
    </row>
    <row r="33" spans="1:5" ht="13" customHeight="1" x14ac:dyDescent="0.25">
      <c r="B33" s="27" t="s">
        <v>30</v>
      </c>
      <c r="C33" s="48">
        <f>SUM(C29:C32)</f>
        <v>0.99999999999999911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7.3659999999999997</v>
      </c>
    </row>
    <row r="38" spans="1:5" ht="15" customHeight="1" x14ac:dyDescent="0.25">
      <c r="B38" s="11" t="s">
        <v>34</v>
      </c>
      <c r="C38" s="43">
        <v>11.41046</v>
      </c>
      <c r="D38" s="12"/>
      <c r="E38" s="13"/>
    </row>
    <row r="39" spans="1:5" ht="15" customHeight="1" x14ac:dyDescent="0.25">
      <c r="B39" s="11" t="s">
        <v>35</v>
      </c>
      <c r="C39" s="43">
        <v>13.255420000000001</v>
      </c>
      <c r="D39" s="12"/>
      <c r="E39" s="12"/>
    </row>
    <row r="40" spans="1:5" ht="15" customHeight="1" x14ac:dyDescent="0.25">
      <c r="B40" s="11" t="s">
        <v>36</v>
      </c>
      <c r="C40" s="100">
        <v>0.78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9.8289399999999993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4.9385999999999996E-3</v>
      </c>
      <c r="D45" s="12"/>
    </row>
    <row r="46" spans="1:5" ht="15.75" customHeight="1" x14ac:dyDescent="0.25">
      <c r="B46" s="11" t="s">
        <v>41</v>
      </c>
      <c r="C46" s="45">
        <v>5.3064699999999999E-2</v>
      </c>
      <c r="D46" s="12"/>
    </row>
    <row r="47" spans="1:5" ht="15.75" customHeight="1" x14ac:dyDescent="0.25">
      <c r="B47" s="11" t="s">
        <v>42</v>
      </c>
      <c r="C47" s="45">
        <v>7.6305300000000006E-2</v>
      </c>
      <c r="D47" s="12"/>
      <c r="E47" s="13"/>
    </row>
    <row r="48" spans="1:5" ht="15" customHeight="1" x14ac:dyDescent="0.25">
      <c r="B48" s="11" t="s">
        <v>43</v>
      </c>
      <c r="C48" s="46">
        <v>0.8656914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0.50332299999999996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0.1644900514</v>
      </c>
      <c r="C2" s="98">
        <v>0.95</v>
      </c>
      <c r="D2" s="56">
        <v>45.319393542983583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42.687335931091802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215.13820465634649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1.0652303877166689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13.705047831112401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13.705047831112401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13.705047831112401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13.705047831112401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13.705047831112401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13.705047831112401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0.217064428</v>
      </c>
      <c r="C16" s="98">
        <v>0.95</v>
      </c>
      <c r="D16" s="56">
        <v>0.44429056896247249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5.0196810287000124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5.0196810287000124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0.43180760000000001</v>
      </c>
      <c r="C21" s="98">
        <v>0.95</v>
      </c>
      <c r="D21" s="56">
        <v>11.663682971302389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0.56303536975191004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0.21090157039999999</v>
      </c>
      <c r="C27" s="98">
        <v>0.95</v>
      </c>
      <c r="D27" s="56">
        <v>19.712589805544962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0.65400000000000003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84.63932308590087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0.70370696748114991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0.73021100000000005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4.4562960000000006E-2</v>
      </c>
      <c r="C3" s="21">
        <f>frac_mam_1_5months * 2.6</f>
        <v>4.4562960000000006E-2</v>
      </c>
      <c r="D3" s="21">
        <f>frac_mam_6_11months * 2.6</f>
        <v>1.7830800000000001E-2</v>
      </c>
      <c r="E3" s="21">
        <f>frac_mam_12_23months * 2.6</f>
        <v>2.767648E-2</v>
      </c>
      <c r="F3" s="21">
        <f>frac_mam_24_59months * 2.6</f>
        <v>1.686412E-2</v>
      </c>
    </row>
    <row r="4" spans="1:6" ht="15.75" customHeight="1" x14ac:dyDescent="0.25">
      <c r="A4" s="3" t="s">
        <v>205</v>
      </c>
      <c r="B4" s="21">
        <f>frac_sam_1month * 2.6</f>
        <v>6.2890360000000006E-2</v>
      </c>
      <c r="C4" s="21">
        <f>frac_sam_1_5months * 2.6</f>
        <v>6.2890360000000006E-2</v>
      </c>
      <c r="D4" s="21">
        <f>frac_sam_6_11months * 2.6</f>
        <v>1.8567899999999998E-2</v>
      </c>
      <c r="E4" s="21">
        <f>frac_sam_12_23months * 2.6</f>
        <v>9.7060600000000007E-3</v>
      </c>
      <c r="F4" s="21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109943.8002</v>
      </c>
      <c r="C2" s="49">
        <v>283000</v>
      </c>
      <c r="D2" s="49">
        <v>552000</v>
      </c>
      <c r="E2" s="49">
        <v>546000</v>
      </c>
      <c r="F2" s="49">
        <v>455000</v>
      </c>
      <c r="G2" s="17">
        <f t="shared" ref="G2:G13" si="0">C2+D2+E2+F2</f>
        <v>1836000</v>
      </c>
      <c r="H2" s="17">
        <f t="shared" ref="H2:H13" si="1">(B2 + stillbirth*B2/(1000-stillbirth))/(1-abortion)</f>
        <v>126176.31603059485</v>
      </c>
      <c r="I2" s="17">
        <f t="shared" ref="I2:I13" si="2">G2-H2</f>
        <v>1709823.6839694052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108587.16</v>
      </c>
      <c r="C3" s="50">
        <v>283000</v>
      </c>
      <c r="D3" s="50">
        <v>549000</v>
      </c>
      <c r="E3" s="50">
        <v>547000</v>
      </c>
      <c r="F3" s="50">
        <v>468000</v>
      </c>
      <c r="G3" s="17">
        <f t="shared" si="0"/>
        <v>1847000</v>
      </c>
      <c r="H3" s="17">
        <f t="shared" si="1"/>
        <v>124619.3763732097</v>
      </c>
      <c r="I3" s="17">
        <f t="shared" si="2"/>
        <v>1722380.6236267902</v>
      </c>
    </row>
    <row r="4" spans="1:9" ht="15.75" customHeight="1" x14ac:dyDescent="0.25">
      <c r="A4" s="5">
        <f t="shared" si="3"/>
        <v>2026</v>
      </c>
      <c r="B4" s="49">
        <v>107652.7176</v>
      </c>
      <c r="C4" s="50">
        <v>283000</v>
      </c>
      <c r="D4" s="50">
        <v>548000</v>
      </c>
      <c r="E4" s="50">
        <v>548000</v>
      </c>
      <c r="F4" s="50">
        <v>480000</v>
      </c>
      <c r="G4" s="17">
        <f t="shared" si="0"/>
        <v>1859000</v>
      </c>
      <c r="H4" s="17">
        <f t="shared" si="1"/>
        <v>123546.96938563691</v>
      </c>
      <c r="I4" s="17">
        <f t="shared" si="2"/>
        <v>1735453.030614363</v>
      </c>
    </row>
    <row r="5" spans="1:9" ht="15.75" customHeight="1" x14ac:dyDescent="0.25">
      <c r="A5" s="5">
        <f t="shared" si="3"/>
        <v>2027</v>
      </c>
      <c r="B5" s="49">
        <v>106681.232</v>
      </c>
      <c r="C5" s="50">
        <v>283000</v>
      </c>
      <c r="D5" s="50">
        <v>549000</v>
      </c>
      <c r="E5" s="50">
        <v>548000</v>
      </c>
      <c r="F5" s="50">
        <v>490000</v>
      </c>
      <c r="G5" s="17">
        <f t="shared" si="0"/>
        <v>1870000</v>
      </c>
      <c r="H5" s="17">
        <f t="shared" si="1"/>
        <v>122432.05000080766</v>
      </c>
      <c r="I5" s="17">
        <f t="shared" si="2"/>
        <v>1747567.9499991923</v>
      </c>
    </row>
    <row r="6" spans="1:9" ht="15.75" customHeight="1" x14ac:dyDescent="0.25">
      <c r="A6" s="5">
        <f t="shared" si="3"/>
        <v>2028</v>
      </c>
      <c r="B6" s="49">
        <v>105657.4414</v>
      </c>
      <c r="C6" s="50">
        <v>281000</v>
      </c>
      <c r="D6" s="50">
        <v>548000</v>
      </c>
      <c r="E6" s="50">
        <v>548000</v>
      </c>
      <c r="F6" s="50">
        <v>500000</v>
      </c>
      <c r="G6" s="17">
        <f t="shared" si="0"/>
        <v>1877000</v>
      </c>
      <c r="H6" s="17">
        <f t="shared" si="1"/>
        <v>121257.10310921611</v>
      </c>
      <c r="I6" s="17">
        <f t="shared" si="2"/>
        <v>1755742.8968907839</v>
      </c>
    </row>
    <row r="7" spans="1:9" ht="15.75" customHeight="1" x14ac:dyDescent="0.25">
      <c r="A7" s="5">
        <f t="shared" si="3"/>
        <v>2029</v>
      </c>
      <c r="B7" s="49">
        <v>104597.18640000001</v>
      </c>
      <c r="C7" s="50">
        <v>280000</v>
      </c>
      <c r="D7" s="50">
        <v>548000</v>
      </c>
      <c r="E7" s="50">
        <v>547000</v>
      </c>
      <c r="F7" s="50">
        <v>509000</v>
      </c>
      <c r="G7" s="17">
        <f t="shared" si="0"/>
        <v>1884000</v>
      </c>
      <c r="H7" s="17">
        <f t="shared" si="1"/>
        <v>120040.30807657527</v>
      </c>
      <c r="I7" s="17">
        <f t="shared" si="2"/>
        <v>1763959.6919234248</v>
      </c>
    </row>
    <row r="8" spans="1:9" ht="15.75" customHeight="1" x14ac:dyDescent="0.25">
      <c r="A8" s="5">
        <f t="shared" si="3"/>
        <v>2030</v>
      </c>
      <c r="B8" s="49">
        <v>103456.41800000001</v>
      </c>
      <c r="C8" s="50">
        <v>279000</v>
      </c>
      <c r="D8" s="50">
        <v>549000</v>
      </c>
      <c r="E8" s="50">
        <v>546000</v>
      </c>
      <c r="F8" s="50">
        <v>517000</v>
      </c>
      <c r="G8" s="17">
        <f t="shared" si="0"/>
        <v>1891000</v>
      </c>
      <c r="H8" s="17">
        <f t="shared" si="1"/>
        <v>118731.11234298887</v>
      </c>
      <c r="I8" s="17">
        <f t="shared" si="2"/>
        <v>1772268.8876570112</v>
      </c>
    </row>
    <row r="9" spans="1:9" ht="15.75" customHeight="1" x14ac:dyDescent="0.25">
      <c r="A9" s="5">
        <f t="shared" si="3"/>
        <v>2031</v>
      </c>
      <c r="B9" s="49">
        <v>102529.6491142857</v>
      </c>
      <c r="C9" s="50">
        <v>278428.57142857142</v>
      </c>
      <c r="D9" s="50">
        <v>548571.42857142852</v>
      </c>
      <c r="E9" s="50">
        <v>546000</v>
      </c>
      <c r="F9" s="50">
        <v>525857.14285714284</v>
      </c>
      <c r="G9" s="17">
        <f t="shared" si="0"/>
        <v>1898857.1428571427</v>
      </c>
      <c r="H9" s="17">
        <f t="shared" si="1"/>
        <v>117667.51181618798</v>
      </c>
      <c r="I9" s="17">
        <f t="shared" si="2"/>
        <v>1781189.6310409547</v>
      </c>
    </row>
    <row r="10" spans="1:9" ht="15.75" customHeight="1" x14ac:dyDescent="0.25">
      <c r="A10" s="5">
        <f t="shared" si="3"/>
        <v>2032</v>
      </c>
      <c r="B10" s="49">
        <v>101664.2904163265</v>
      </c>
      <c r="C10" s="50">
        <v>277775.5102040816</v>
      </c>
      <c r="D10" s="50">
        <v>548510.20408163255</v>
      </c>
      <c r="E10" s="50">
        <v>545857.14285714284</v>
      </c>
      <c r="F10" s="50">
        <v>534122.44897959183</v>
      </c>
      <c r="G10" s="17">
        <f t="shared" si="0"/>
        <v>1906265.3061224488</v>
      </c>
      <c r="H10" s="17">
        <f t="shared" si="1"/>
        <v>116674.38830804202</v>
      </c>
      <c r="I10" s="17">
        <f t="shared" si="2"/>
        <v>1789590.9178144068</v>
      </c>
    </row>
    <row r="11" spans="1:9" ht="15.75" customHeight="1" x14ac:dyDescent="0.25">
      <c r="A11" s="5">
        <f t="shared" si="3"/>
        <v>2033</v>
      </c>
      <c r="B11" s="49">
        <v>100808.8008186589</v>
      </c>
      <c r="C11" s="50">
        <v>277029.15451895038</v>
      </c>
      <c r="D11" s="50">
        <v>548583.09037900867</v>
      </c>
      <c r="E11" s="50">
        <v>545551.0204081632</v>
      </c>
      <c r="F11" s="50">
        <v>541854.22740524786</v>
      </c>
      <c r="G11" s="17">
        <f t="shared" si="0"/>
        <v>1913017.4927113699</v>
      </c>
      <c r="H11" s="17">
        <f t="shared" si="1"/>
        <v>115692.59101124278</v>
      </c>
      <c r="I11" s="17">
        <f t="shared" si="2"/>
        <v>1797324.9017001272</v>
      </c>
    </row>
    <row r="12" spans="1:9" ht="15.75" customHeight="1" x14ac:dyDescent="0.25">
      <c r="A12" s="5">
        <f t="shared" si="3"/>
        <v>2034</v>
      </c>
      <c r="B12" s="49">
        <v>99969.882078467315</v>
      </c>
      <c r="C12" s="50">
        <v>276176.17659308622</v>
      </c>
      <c r="D12" s="50">
        <v>548523.53186172422</v>
      </c>
      <c r="E12" s="50">
        <v>545201.16618075792</v>
      </c>
      <c r="F12" s="50">
        <v>549261.97417742608</v>
      </c>
      <c r="G12" s="17">
        <f t="shared" si="0"/>
        <v>1919162.8488129945</v>
      </c>
      <c r="H12" s="17">
        <f t="shared" si="1"/>
        <v>114729.81115559067</v>
      </c>
      <c r="I12" s="17">
        <f t="shared" si="2"/>
        <v>1804433.0376574039</v>
      </c>
    </row>
    <row r="13" spans="1:9" ht="15.75" customHeight="1" x14ac:dyDescent="0.25">
      <c r="A13" s="5">
        <f t="shared" si="3"/>
        <v>2035</v>
      </c>
      <c r="B13" s="49">
        <v>99157.373603962653</v>
      </c>
      <c r="C13" s="50">
        <v>275487.05896352697</v>
      </c>
      <c r="D13" s="50">
        <v>548598.32212768483</v>
      </c>
      <c r="E13" s="50">
        <v>544801.332778009</v>
      </c>
      <c r="F13" s="50">
        <v>556299.39905991557</v>
      </c>
      <c r="G13" s="17">
        <f t="shared" si="0"/>
        <v>1925186.1129291365</v>
      </c>
      <c r="H13" s="17">
        <f t="shared" si="1"/>
        <v>113797.34087650133</v>
      </c>
      <c r="I13" s="17">
        <f t="shared" si="2"/>
        <v>1811388.7720526352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0.60834862862489003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0.58410544926851726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0.86499851997877453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0.85279786075645225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0.86499851997877453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0.85279786075645225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0.40705576449522168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0.38298998496227599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0.83196428192448002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0.81740837221931428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0.83196428192448002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0.81740837221931428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0.90948467093258467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0.90084354822855028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0.89831553273860043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0.88873858061777389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0.89831553273860043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0.88873858061777389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0.1646432164643217</v>
      </c>
    </row>
    <row r="5" spans="1:8" ht="15.75" customHeight="1" x14ac:dyDescent="0.25">
      <c r="B5" s="19" t="s">
        <v>70</v>
      </c>
      <c r="C5" s="101">
        <v>8.8069308806930965E-2</v>
      </c>
    </row>
    <row r="6" spans="1:8" ht="15.75" customHeight="1" x14ac:dyDescent="0.25">
      <c r="B6" s="19" t="s">
        <v>71</v>
      </c>
      <c r="C6" s="101">
        <v>0.15137381513738149</v>
      </c>
    </row>
    <row r="7" spans="1:8" ht="15.75" customHeight="1" x14ac:dyDescent="0.25">
      <c r="B7" s="19" t="s">
        <v>72</v>
      </c>
      <c r="C7" s="101">
        <v>0.33688533368853352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0.2339606233960623</v>
      </c>
    </row>
    <row r="10" spans="1:8" ht="15.75" customHeight="1" x14ac:dyDescent="0.25">
      <c r="B10" s="19" t="s">
        <v>75</v>
      </c>
      <c r="C10" s="101">
        <v>2.5067702506770269E-2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0.1560944879015386</v>
      </c>
      <c r="D14" s="55">
        <v>0.1560944879015386</v>
      </c>
      <c r="E14" s="55">
        <v>0.1560944879015386</v>
      </c>
      <c r="F14" s="55">
        <v>0.1560944879015386</v>
      </c>
    </row>
    <row r="15" spans="1:8" ht="15.75" customHeight="1" x14ac:dyDescent="0.25">
      <c r="B15" s="19" t="s">
        <v>82</v>
      </c>
      <c r="C15" s="101">
        <v>0.47120749583080251</v>
      </c>
      <c r="D15" s="101">
        <v>0.47120749583080251</v>
      </c>
      <c r="E15" s="101">
        <v>0.47120749583080251</v>
      </c>
      <c r="F15" s="101">
        <v>0.47120749583080251</v>
      </c>
    </row>
    <row r="16" spans="1:8" ht="15.75" customHeight="1" x14ac:dyDescent="0.25">
      <c r="B16" s="19" t="s">
        <v>83</v>
      </c>
      <c r="C16" s="101">
        <v>4.2214594997239903E-2</v>
      </c>
      <c r="D16" s="101">
        <v>4.2214594997239903E-2</v>
      </c>
      <c r="E16" s="101">
        <v>4.2214594997239903E-2</v>
      </c>
      <c r="F16" s="101">
        <v>4.2214594997239903E-2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5.5943415620592204E-3</v>
      </c>
      <c r="D18" s="101">
        <v>5.5943415620592204E-3</v>
      </c>
      <c r="E18" s="101">
        <v>5.5943415620592204E-3</v>
      </c>
      <c r="F18" s="101">
        <v>5.5943415620592204E-3</v>
      </c>
    </row>
    <row r="19" spans="1:8" ht="15.75" customHeight="1" x14ac:dyDescent="0.25">
      <c r="B19" s="19" t="s">
        <v>86</v>
      </c>
      <c r="C19" s="101">
        <v>1.715633356016992E-2</v>
      </c>
      <c r="D19" s="101">
        <v>1.715633356016992E-2</v>
      </c>
      <c r="E19" s="101">
        <v>1.715633356016992E-2</v>
      </c>
      <c r="F19" s="101">
        <v>1.715633356016992E-2</v>
      </c>
    </row>
    <row r="20" spans="1:8" ht="15.75" customHeight="1" x14ac:dyDescent="0.25">
      <c r="B20" s="19" t="s">
        <v>87</v>
      </c>
      <c r="C20" s="101">
        <v>2.492730115664487E-2</v>
      </c>
      <c r="D20" s="101">
        <v>2.492730115664487E-2</v>
      </c>
      <c r="E20" s="101">
        <v>2.492730115664487E-2</v>
      </c>
      <c r="F20" s="101">
        <v>2.492730115664487E-2</v>
      </c>
    </row>
    <row r="21" spans="1:8" ht="15.75" customHeight="1" x14ac:dyDescent="0.25">
      <c r="B21" s="19" t="s">
        <v>88</v>
      </c>
      <c r="C21" s="101">
        <v>0.16105601684657589</v>
      </c>
      <c r="D21" s="101">
        <v>0.16105601684657589</v>
      </c>
      <c r="E21" s="101">
        <v>0.16105601684657589</v>
      </c>
      <c r="F21" s="101">
        <v>0.16105601684657589</v>
      </c>
    </row>
    <row r="22" spans="1:8" ht="15.75" customHeight="1" x14ac:dyDescent="0.25">
      <c r="B22" s="19" t="s">
        <v>89</v>
      </c>
      <c r="C22" s="101">
        <v>0.121749428144969</v>
      </c>
      <c r="D22" s="101">
        <v>0.121749428144969</v>
      </c>
      <c r="E22" s="101">
        <v>0.121749428144969</v>
      </c>
      <c r="F22" s="101">
        <v>0.121749428144969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3.3953507000000001E-2</v>
      </c>
    </row>
    <row r="27" spans="1:8" ht="15.75" customHeight="1" x14ac:dyDescent="0.25">
      <c r="B27" s="19" t="s">
        <v>92</v>
      </c>
      <c r="C27" s="101">
        <v>3.6358831000000001E-2</v>
      </c>
    </row>
    <row r="28" spans="1:8" ht="15.75" customHeight="1" x14ac:dyDescent="0.25">
      <c r="B28" s="19" t="s">
        <v>93</v>
      </c>
      <c r="C28" s="101">
        <v>0.29059849599999998</v>
      </c>
    </row>
    <row r="29" spans="1:8" ht="15.75" customHeight="1" x14ac:dyDescent="0.25">
      <c r="B29" s="19" t="s">
        <v>94</v>
      </c>
      <c r="C29" s="101">
        <v>0.18423973499999999</v>
      </c>
    </row>
    <row r="30" spans="1:8" ht="15.75" customHeight="1" x14ac:dyDescent="0.25">
      <c r="B30" s="19" t="s">
        <v>95</v>
      </c>
      <c r="C30" s="101">
        <v>8.8893533999999996E-2</v>
      </c>
    </row>
    <row r="31" spans="1:8" ht="15.75" customHeight="1" x14ac:dyDescent="0.25">
      <c r="B31" s="19" t="s">
        <v>96</v>
      </c>
      <c r="C31" s="101">
        <v>4.6759898000000001E-2</v>
      </c>
    </row>
    <row r="32" spans="1:8" ht="15.75" customHeight="1" x14ac:dyDescent="0.25">
      <c r="B32" s="19" t="s">
        <v>97</v>
      </c>
      <c r="C32" s="101">
        <v>5.1759430999999988E-2</v>
      </c>
    </row>
    <row r="33" spans="2:3" ht="15.75" customHeight="1" x14ac:dyDescent="0.25">
      <c r="B33" s="19" t="s">
        <v>98</v>
      </c>
      <c r="C33" s="101">
        <v>0.101392051</v>
      </c>
    </row>
    <row r="34" spans="2:3" ht="15.75" customHeight="1" x14ac:dyDescent="0.25">
      <c r="B34" s="19" t="s">
        <v>99</v>
      </c>
      <c r="C34" s="101">
        <v>0.166044517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0.67770638527450011</v>
      </c>
      <c r="D2" s="52">
        <f>IFERROR(1-_xlfn.NORM.DIST(_xlfn.NORM.INV(SUM(D4:D5), 0, 1) + 1, 0, 1, TRUE), "")</f>
        <v>0.67770638527450011</v>
      </c>
      <c r="E2" s="52">
        <f>IFERROR(1-_xlfn.NORM.DIST(_xlfn.NORM.INV(SUM(E4:E5), 0, 1) + 1, 0, 1, TRUE), "")</f>
        <v>0.55732235260274243</v>
      </c>
      <c r="F2" s="52">
        <f>IFERROR(1-_xlfn.NORM.DIST(_xlfn.NORM.INV(SUM(F4:F5), 0, 1) + 1, 0, 1, TRUE), "")</f>
        <v>0.42326142706200254</v>
      </c>
      <c r="G2" s="52">
        <f>IFERROR(1-_xlfn.NORM.DIST(_xlfn.NORM.INV(SUM(G4:G5), 0, 1) + 1, 0, 1, TRUE), "")</f>
        <v>0.38841074029391853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0.25032631472549988</v>
      </c>
      <c r="D3" s="52">
        <f>IFERROR(_xlfn.NORM.DIST(_xlfn.NORM.INV(SUM(D4:D5), 0, 1) + 1, 0, 1, TRUE) - SUM(D4:D5), "")</f>
        <v>0.25032631472549988</v>
      </c>
      <c r="E3" s="52">
        <f>IFERROR(_xlfn.NORM.DIST(_xlfn.NORM.INV(SUM(E4:E5), 0, 1) + 1, 0, 1, TRUE) - SUM(E4:E5), "")</f>
        <v>0.31640394739725752</v>
      </c>
      <c r="F3" s="52">
        <f>IFERROR(_xlfn.NORM.DIST(_xlfn.NORM.INV(SUM(F4:F5), 0, 1) + 1, 0, 1, TRUE) - SUM(F4:F5), "")</f>
        <v>0.36674487293799746</v>
      </c>
      <c r="G3" s="52">
        <f>IFERROR(_xlfn.NORM.DIST(_xlfn.NORM.INV(SUM(G4:G5), 0, 1) + 1, 0, 1, TRUE) - SUM(G4:G5), "")</f>
        <v>0.37475915970608148</v>
      </c>
    </row>
    <row r="4" spans="1:15" ht="15.75" customHeight="1" x14ac:dyDescent="0.25">
      <c r="B4" s="5" t="s">
        <v>104</v>
      </c>
      <c r="C4" s="45">
        <v>5.2427400000000013E-2</v>
      </c>
      <c r="D4" s="53">
        <v>5.2427400000000013E-2</v>
      </c>
      <c r="E4" s="53">
        <v>8.9375800000000005E-2</v>
      </c>
      <c r="F4" s="53">
        <v>0.1439057</v>
      </c>
      <c r="G4" s="53">
        <v>0.1722708</v>
      </c>
    </row>
    <row r="5" spans="1:15" ht="15.75" customHeight="1" x14ac:dyDescent="0.25">
      <c r="B5" s="5" t="s">
        <v>105</v>
      </c>
      <c r="C5" s="45">
        <v>1.9539899999999999E-2</v>
      </c>
      <c r="D5" s="53">
        <v>1.9539899999999999E-2</v>
      </c>
      <c r="E5" s="53">
        <v>3.6897899999999997E-2</v>
      </c>
      <c r="F5" s="53">
        <v>6.6087999999999994E-2</v>
      </c>
      <c r="G5" s="53">
        <v>6.45593E-2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0.76897539605978005</v>
      </c>
      <c r="D8" s="52">
        <f>IFERROR(1-_xlfn.NORM.DIST(_xlfn.NORM.INV(SUM(D10:D11), 0, 1) + 1, 0, 1, TRUE), "")</f>
        <v>0.76897539605978005</v>
      </c>
      <c r="E8" s="52">
        <f>IFERROR(1-_xlfn.NORM.DIST(_xlfn.NORM.INV(SUM(E10:E11), 0, 1) + 1, 0, 1, TRUE), "")</f>
        <v>0.88440525329280373</v>
      </c>
      <c r="F8" s="52">
        <f>IFERROR(1-_xlfn.NORM.DIST(_xlfn.NORM.INV(SUM(F10:F11), 0, 1) + 1, 0, 1, TRUE), "")</f>
        <v>0.88235032624525467</v>
      </c>
      <c r="G8" s="52">
        <f>IFERROR(1-_xlfn.NORM.DIST(_xlfn.NORM.INV(SUM(G10:G11), 0, 1) + 1, 0, 1, TRUE), "")</f>
        <v>0.90845592146985676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0.18969640394021994</v>
      </c>
      <c r="D9" s="52">
        <f>IFERROR(_xlfn.NORM.DIST(_xlfn.NORM.INV(SUM(D10:D11), 0, 1) + 1, 0, 1, TRUE) - SUM(D10:D11), "")</f>
        <v>0.18969640394021994</v>
      </c>
      <c r="E9" s="52">
        <f>IFERROR(_xlfn.NORM.DIST(_xlfn.NORM.INV(SUM(E10:E11), 0, 1) + 1, 0, 1, TRUE) - SUM(E10:E11), "")</f>
        <v>0.10159524670719632</v>
      </c>
      <c r="F9" s="52">
        <f>IFERROR(_xlfn.NORM.DIST(_xlfn.NORM.INV(SUM(F10:F11), 0, 1) + 1, 0, 1, TRUE) - SUM(F10:F11), "")</f>
        <v>0.10327177375474535</v>
      </c>
      <c r="G9" s="52">
        <f>IFERROR(_xlfn.NORM.DIST(_xlfn.NORM.INV(SUM(G10:G11), 0, 1) + 1, 0, 1, TRUE) - SUM(G10:G11), "")</f>
        <v>8.1675478530143245E-2</v>
      </c>
    </row>
    <row r="10" spans="1:15" ht="15.75" customHeight="1" x14ac:dyDescent="0.25">
      <c r="B10" s="5" t="s">
        <v>109</v>
      </c>
      <c r="C10" s="45">
        <v>1.7139600000000001E-2</v>
      </c>
      <c r="D10" s="53">
        <v>1.7139600000000001E-2</v>
      </c>
      <c r="E10" s="53">
        <v>6.8580000000000004E-3</v>
      </c>
      <c r="F10" s="53">
        <v>1.0644799999999999E-2</v>
      </c>
      <c r="G10" s="53">
        <v>6.4862000000000001E-3</v>
      </c>
    </row>
    <row r="11" spans="1:15" ht="15.75" customHeight="1" x14ac:dyDescent="0.25">
      <c r="B11" s="5" t="s">
        <v>110</v>
      </c>
      <c r="C11" s="45">
        <v>2.4188600000000001E-2</v>
      </c>
      <c r="D11" s="53">
        <v>2.4188600000000001E-2</v>
      </c>
      <c r="E11" s="53">
        <v>7.1414999999999994E-3</v>
      </c>
      <c r="F11" s="53">
        <v>3.7331E-3</v>
      </c>
      <c r="G11" s="53">
        <v>3.3823999999999998E-3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0.48034969999999999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0.13644000000000001</v>
      </c>
      <c r="D3" s="53">
        <v>0.15721109999999999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0.350522</v>
      </c>
      <c r="D4" s="53">
        <v>0.49163960000000001</v>
      </c>
      <c r="E4" s="53">
        <v>0.75345810000000002</v>
      </c>
      <c r="F4" s="53">
        <v>0.56451859999999998</v>
      </c>
      <c r="G4" s="53">
        <v>0</v>
      </c>
    </row>
    <row r="5" spans="1:7" x14ac:dyDescent="0.25">
      <c r="B5" s="3" t="s">
        <v>122</v>
      </c>
      <c r="C5" s="52">
        <v>3.2688200000000001E-2</v>
      </c>
      <c r="D5" s="52">
        <v>7.91544E-2</v>
      </c>
      <c r="E5" s="52">
        <f>1-SUM(E2:E4)</f>
        <v>0.24654189999999998</v>
      </c>
      <c r="F5" s="52">
        <f>1-SUM(F2:F4)</f>
        <v>0.43548140000000002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F926B-E311-4F9B-A94B-6CA68BFEFFC5}"/>
</file>

<file path=customXml/itemProps2.xml><?xml version="1.0" encoding="utf-8"?>
<ds:datastoreItem xmlns:ds="http://schemas.openxmlformats.org/officeDocument/2006/customXml" ds:itemID="{C4AA7ED7-00A0-4BB2-89EE-3B37CABC87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2024-03-26T04:24:57Z</dcterms:modified>
</cp:coreProperties>
</file>