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13D755C-14FC-4385-A6A3-271495E15266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1" i="2"/>
  <c r="A23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4" i="2" s="1"/>
  <c r="C33" i="1"/>
  <c r="C20" i="1"/>
  <c r="A26" i="2" l="1"/>
  <c r="A39" i="2"/>
  <c r="A19" i="2"/>
  <c r="A35" i="2"/>
  <c r="A20" i="2"/>
  <c r="A28" i="2"/>
  <c r="A36" i="2"/>
  <c r="A21" i="2"/>
  <c r="A29" i="2"/>
  <c r="A37" i="2"/>
  <c r="A14" i="2"/>
  <c r="A22" i="2"/>
  <c r="A30" i="2"/>
  <c r="A38" i="2"/>
  <c r="A40" i="2"/>
  <c r="A16" i="2"/>
  <c r="A24" i="2"/>
  <c r="A32" i="2"/>
  <c r="A17" i="2"/>
  <c r="A25" i="2"/>
  <c r="A33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<sst xmlns="http://schemas.openxmlformats.org/spreadsheetml/2006/main" count="2092" uniqueCount="341">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</sst>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30416861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0.40135768890380902</v>
      </c>
    </row>
    <row r="11" spans="1:3" ht="15" customHeight="1" x14ac:dyDescent="0.25">
      <c r="B11" s="5" t="s">
        <v>11</v>
      </c>
      <c r="C11" s="45">
        <v>0.36599999999999999</v>
      </c>
    </row>
    <row r="12" spans="1:3" ht="15" customHeight="1" x14ac:dyDescent="0.25">
      <c r="B12" s="5" t="s">
        <v>12</v>
      </c>
      <c r="C12" s="45">
        <v>0.64400000000000002</v>
      </c>
    </row>
    <row r="13" spans="1:3" ht="15" customHeight="1" x14ac:dyDescent="0.25">
      <c r="B13" s="5" t="s">
        <v>13</v>
      </c>
      <c r="C13" s="45">
        <v>0.53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0.55289999999999995</v>
      </c>
    </row>
    <row r="25" spans="1:3" ht="15" customHeight="1" x14ac:dyDescent="0.25">
      <c r="B25" s="15" t="s">
        <v>23</v>
      </c>
      <c r="C25" s="45">
        <v>0.33850000000000002</v>
      </c>
    </row>
    <row r="26" spans="1:3" ht="15" customHeight="1" x14ac:dyDescent="0.25">
      <c r="B26" s="15" t="s">
        <v>24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0.24354971332209699</v>
      </c>
    </row>
    <row r="30" spans="1:3" ht="14.25" customHeight="1" x14ac:dyDescent="0.25">
      <c r="B30" s="25" t="s">
        <v>27</v>
      </c>
      <c r="C30" s="99">
        <v>0.13757511584770599</v>
      </c>
    </row>
    <row r="31" spans="1:3" ht="14.25" customHeight="1" x14ac:dyDescent="0.25">
      <c r="B31" s="25" t="s">
        <v>28</v>
      </c>
      <c r="C31" s="99">
        <v>0.13914799772598499</v>
      </c>
    </row>
    <row r="32" spans="1:3" ht="14.25" customHeight="1" x14ac:dyDescent="0.25">
      <c r="B32" s="25" t="s">
        <v>29</v>
      </c>
      <c r="C32" s="99">
        <v>0.47972717310421198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39.443519999999999</v>
      </c>
    </row>
    <row r="38" spans="1:5" ht="15" customHeight="1" x14ac:dyDescent="0.25">
      <c r="B38" s="11" t="s">
        <v>34</v>
      </c>
      <c r="C38" s="43">
        <v>52.780679999999997</v>
      </c>
      <c r="D38" s="12"/>
      <c r="E38" s="13"/>
    </row>
    <row r="39" spans="1:5" ht="15" customHeight="1" x14ac:dyDescent="0.25">
      <c r="B39" s="11" t="s">
        <v>35</v>
      </c>
      <c r="C39" s="43">
        <v>63.332549999999998</v>
      </c>
      <c r="D39" s="12"/>
      <c r="E39" s="12"/>
    </row>
    <row r="40" spans="1:5" ht="15" customHeight="1" x14ac:dyDescent="0.25">
      <c r="B40" s="11" t="s">
        <v>36</v>
      </c>
      <c r="C40" s="100">
        <v>1.54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30.916810000000002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2.2391600000000001E-2</v>
      </c>
      <c r="D45" s="12"/>
    </row>
    <row r="46" spans="1:5" ht="15.75" customHeight="1" x14ac:dyDescent="0.25">
      <c r="B46" s="11" t="s">
        <v>41</v>
      </c>
      <c r="C46" s="45">
        <v>0.12125619999999999</v>
      </c>
      <c r="D46" s="12"/>
    </row>
    <row r="47" spans="1:5" ht="15.75" customHeight="1" x14ac:dyDescent="0.25">
      <c r="B47" s="11" t="s">
        <v>42</v>
      </c>
      <c r="C47" s="45">
        <v>0.39803450000000001</v>
      </c>
      <c r="D47" s="12"/>
      <c r="E47" s="13"/>
    </row>
    <row r="48" spans="1:5" ht="15" customHeight="1" x14ac:dyDescent="0.25">
      <c r="B48" s="11" t="s">
        <v>43</v>
      </c>
      <c r="C48" s="46">
        <v>0.45831769999999999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9.7885537882349993E-2</v>
      </c>
      <c r="C2" s="98">
        <v>0.95</v>
      </c>
      <c r="D2" s="56">
        <v>40.804970183945777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42.58615056038073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144.36250163639161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0.35340291379351968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13.60386246040132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13.60386246040132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13.60386246040132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13.60386246040132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13.60386246040132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13.60386246040132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0.2156382059286</v>
      </c>
      <c r="C16" s="98">
        <v>0.95</v>
      </c>
      <c r="D16" s="56">
        <v>0.34310519825139207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3.409349542067845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3.409349542067845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0.35662080000000002</v>
      </c>
      <c r="C21" s="98">
        <v>0.95</v>
      </c>
      <c r="D21" s="56">
        <v>2.9700350988978812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23.2491944224648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1.1231400000000001E-2</v>
      </c>
      <c r="C23" s="98">
        <v>0.95</v>
      </c>
      <c r="D23" s="56">
        <v>4.5011360215453697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0.49314968078089999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0.12550432979459999</v>
      </c>
      <c r="C27" s="98">
        <v>0.95</v>
      </c>
      <c r="D27" s="56">
        <v>19.603625971319889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0.37447279999999999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74.335829708896085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1.9602832307524181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0.69222512641099732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0.70528819999999992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3.614453252824553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0.19732778000000001</v>
      </c>
      <c r="C3" s="21">
        <f>frac_mam_1_5months * 2.6</f>
        <v>0.19732778000000001</v>
      </c>
      <c r="D3" s="21">
        <f>frac_mam_6_11months * 2.6</f>
        <v>0.20882524</v>
      </c>
      <c r="E3" s="21">
        <f>frac_mam_12_23months * 2.6</f>
        <v>0.13225809999999999</v>
      </c>
      <c r="F3" s="21">
        <f>frac_mam_24_59months * 2.6</f>
        <v>9.1290940000000001E-2</v>
      </c>
    </row>
    <row r="4" spans="1:6" ht="15.75" customHeight="1" x14ac:dyDescent="0.25">
      <c r="A4" s="3" t="s">
        <v>205</v>
      </c>
      <c r="B4" s="21">
        <f>frac_sam_1month * 2.6</f>
        <v>0.19439290000000001</v>
      </c>
      <c r="C4" s="21">
        <f>frac_sam_1_5months * 2.6</f>
        <v>0.19439290000000001</v>
      </c>
      <c r="D4" s="21">
        <f>frac_sam_6_11months * 2.6</f>
        <v>0.12070370000000001</v>
      </c>
      <c r="E4" s="21">
        <f>frac_sam_12_23months * 2.6</f>
        <v>5.3483820000000001E-2</v>
      </c>
      <c r="F4" s="21">
        <f>frac_sam_24_59months * 2.6</f>
        <v>3.3792200000000001E-2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5353292.6304000011</v>
      </c>
      <c r="C2" s="49">
        <v>10217000</v>
      </c>
      <c r="D2" s="49">
        <v>18167000</v>
      </c>
      <c r="E2" s="49">
        <v>16404000</v>
      </c>
      <c r="F2" s="49">
        <v>11649000</v>
      </c>
      <c r="G2" s="17">
        <f t="shared" ref="G2:G13" si="0">C2+D2+E2+F2</f>
        <v>56437000</v>
      </c>
      <c r="H2" s="17">
        <f t="shared" ref="H2:H13" si="1">(B2 + stillbirth*B2/(1000-stillbirth))/(1-abortion)</f>
        <v>6277363.1229739953</v>
      </c>
      <c r="I2" s="17">
        <f t="shared" ref="I2:I13" si="2">G2-H2</f>
        <v>50159636.877026007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5323605.568</v>
      </c>
      <c r="C3" s="50">
        <v>10489000</v>
      </c>
      <c r="D3" s="50">
        <v>18256000</v>
      </c>
      <c r="E3" s="50">
        <v>16701000</v>
      </c>
      <c r="F3" s="50">
        <v>12083000</v>
      </c>
      <c r="G3" s="17">
        <f t="shared" si="0"/>
        <v>57529000</v>
      </c>
      <c r="H3" s="17">
        <f t="shared" si="1"/>
        <v>6242551.5623877263</v>
      </c>
      <c r="I3" s="17">
        <f t="shared" si="2"/>
        <v>51286448.437612273</v>
      </c>
    </row>
    <row r="4" spans="1:9" ht="15.75" customHeight="1" x14ac:dyDescent="0.25">
      <c r="A4" s="5">
        <f t="shared" si="3"/>
        <v>2026</v>
      </c>
      <c r="B4" s="49">
        <v>5320208.7936000004</v>
      </c>
      <c r="C4" s="50">
        <v>10742000</v>
      </c>
      <c r="D4" s="50">
        <v>18396000</v>
      </c>
      <c r="E4" s="50">
        <v>16955000</v>
      </c>
      <c r="F4" s="50">
        <v>12529000</v>
      </c>
      <c r="G4" s="17">
        <f t="shared" si="0"/>
        <v>58622000</v>
      </c>
      <c r="H4" s="17">
        <f t="shared" si="1"/>
        <v>6238568.4462332809</v>
      </c>
      <c r="I4" s="17">
        <f t="shared" si="2"/>
        <v>52383431.55376672</v>
      </c>
    </row>
    <row r="5" spans="1:9" ht="15.75" customHeight="1" x14ac:dyDescent="0.25">
      <c r="A5" s="5">
        <f t="shared" si="3"/>
        <v>2027</v>
      </c>
      <c r="B5" s="49">
        <v>5313180.2696000002</v>
      </c>
      <c r="C5" s="50">
        <v>10984000</v>
      </c>
      <c r="D5" s="50">
        <v>18577000</v>
      </c>
      <c r="E5" s="50">
        <v>17171000</v>
      </c>
      <c r="F5" s="50">
        <v>13000000</v>
      </c>
      <c r="G5" s="17">
        <f t="shared" si="0"/>
        <v>59732000</v>
      </c>
      <c r="H5" s="17">
        <f t="shared" si="1"/>
        <v>6230326.6779585583</v>
      </c>
      <c r="I5" s="17">
        <f t="shared" si="2"/>
        <v>53501673.322041444</v>
      </c>
    </row>
    <row r="6" spans="1:9" ht="15.75" customHeight="1" x14ac:dyDescent="0.25">
      <c r="A6" s="5">
        <f t="shared" si="3"/>
        <v>2028</v>
      </c>
      <c r="B6" s="49">
        <v>5302655.902400001</v>
      </c>
      <c r="C6" s="50">
        <v>11208000</v>
      </c>
      <c r="D6" s="50">
        <v>18807000</v>
      </c>
      <c r="E6" s="50">
        <v>17348000</v>
      </c>
      <c r="F6" s="50">
        <v>13483000</v>
      </c>
      <c r="G6" s="17">
        <f t="shared" si="0"/>
        <v>60846000</v>
      </c>
      <c r="H6" s="17">
        <f t="shared" si="1"/>
        <v>6217985.6237485297</v>
      </c>
      <c r="I6" s="17">
        <f t="shared" si="2"/>
        <v>54628014.376251474</v>
      </c>
    </row>
    <row r="7" spans="1:9" ht="15.75" customHeight="1" x14ac:dyDescent="0.25">
      <c r="A7" s="5">
        <f t="shared" si="3"/>
        <v>2029</v>
      </c>
      <c r="B7" s="49">
        <v>5288831.4312000005</v>
      </c>
      <c r="C7" s="50">
        <v>11404000</v>
      </c>
      <c r="D7" s="50">
        <v>19093000</v>
      </c>
      <c r="E7" s="50">
        <v>17487000</v>
      </c>
      <c r="F7" s="50">
        <v>13959000</v>
      </c>
      <c r="G7" s="17">
        <f t="shared" si="0"/>
        <v>61943000</v>
      </c>
      <c r="H7" s="17">
        <f t="shared" si="1"/>
        <v>6201774.8107597744</v>
      </c>
      <c r="I7" s="17">
        <f t="shared" si="2"/>
        <v>55741225.189240225</v>
      </c>
    </row>
    <row r="8" spans="1:9" ht="15.75" customHeight="1" x14ac:dyDescent="0.25">
      <c r="A8" s="5">
        <f t="shared" si="3"/>
        <v>2030</v>
      </c>
      <c r="B8" s="49">
        <v>5271848.8320000004</v>
      </c>
      <c r="C8" s="50">
        <v>11567000</v>
      </c>
      <c r="D8" s="50">
        <v>19438000</v>
      </c>
      <c r="E8" s="50">
        <v>17587000</v>
      </c>
      <c r="F8" s="50">
        <v>14415000</v>
      </c>
      <c r="G8" s="17">
        <f t="shared" si="0"/>
        <v>63007000</v>
      </c>
      <c r="H8" s="17">
        <f t="shared" si="1"/>
        <v>6181860.7224947419</v>
      </c>
      <c r="I8" s="17">
        <f t="shared" si="2"/>
        <v>56825139.277505256</v>
      </c>
    </row>
    <row r="9" spans="1:9" ht="15.75" customHeight="1" x14ac:dyDescent="0.25">
      <c r="A9" s="5">
        <f t="shared" si="3"/>
        <v>2031</v>
      </c>
      <c r="B9" s="49">
        <v>5260214.0036571436</v>
      </c>
      <c r="C9" s="50">
        <v>11759857.14285714</v>
      </c>
      <c r="D9" s="50">
        <v>19619571.428571429</v>
      </c>
      <c r="E9" s="50">
        <v>17756000</v>
      </c>
      <c r="F9" s="50">
        <v>14810142.85714286</v>
      </c>
      <c r="G9" s="17">
        <f t="shared" si="0"/>
        <v>63945571.428571425</v>
      </c>
      <c r="H9" s="17">
        <f t="shared" si="1"/>
        <v>6168217.5224262774</v>
      </c>
      <c r="I9" s="17">
        <f t="shared" si="2"/>
        <v>57777353.906145148</v>
      </c>
    </row>
    <row r="10" spans="1:9" ht="15.75" customHeight="1" x14ac:dyDescent="0.25">
      <c r="A10" s="5">
        <f t="shared" si="3"/>
        <v>2032</v>
      </c>
      <c r="B10" s="49">
        <v>5251158.0658938782</v>
      </c>
      <c r="C10" s="50">
        <v>11941408.16326531</v>
      </c>
      <c r="D10" s="50">
        <v>19814367.346938781</v>
      </c>
      <c r="E10" s="50">
        <v>17906714.285714291</v>
      </c>
      <c r="F10" s="50">
        <v>15199734.69387755</v>
      </c>
      <c r="G10" s="17">
        <f t="shared" si="0"/>
        <v>64862224.489795931</v>
      </c>
      <c r="H10" s="17">
        <f t="shared" si="1"/>
        <v>6157598.3738603564</v>
      </c>
      <c r="I10" s="17">
        <f t="shared" si="2"/>
        <v>58704626.115935571</v>
      </c>
    </row>
    <row r="11" spans="1:9" ht="15.75" customHeight="1" x14ac:dyDescent="0.25">
      <c r="A11" s="5">
        <f t="shared" si="3"/>
        <v>2033</v>
      </c>
      <c r="B11" s="49">
        <v>5241293.6762215747</v>
      </c>
      <c r="C11" s="50">
        <v>12112752.186588921</v>
      </c>
      <c r="D11" s="50">
        <v>20016991.253644321</v>
      </c>
      <c r="E11" s="50">
        <v>18042673.469387759</v>
      </c>
      <c r="F11" s="50">
        <v>15581268.22157434</v>
      </c>
      <c r="G11" s="17">
        <f t="shared" si="0"/>
        <v>65753685.131195337</v>
      </c>
      <c r="H11" s="17">
        <f t="shared" si="1"/>
        <v>6146031.2206642246</v>
      </c>
      <c r="I11" s="17">
        <f t="shared" si="2"/>
        <v>59607653.910531111</v>
      </c>
    </row>
    <row r="12" spans="1:9" ht="15.75" customHeight="1" x14ac:dyDescent="0.25">
      <c r="A12" s="5">
        <f t="shared" si="3"/>
        <v>2034</v>
      </c>
      <c r="B12" s="49">
        <v>5231024.1628818</v>
      </c>
      <c r="C12" s="50">
        <v>12274002.49895877</v>
      </c>
      <c r="D12" s="50">
        <v>20222704.289879221</v>
      </c>
      <c r="E12" s="50">
        <v>18167198.250728872</v>
      </c>
      <c r="F12" s="50">
        <v>15950020.82465639</v>
      </c>
      <c r="G12" s="17">
        <f t="shared" si="0"/>
        <v>66613925.864223249</v>
      </c>
      <c r="H12" s="17">
        <f t="shared" si="1"/>
        <v>6133989.0124793192</v>
      </c>
      <c r="I12" s="17">
        <f t="shared" si="2"/>
        <v>60479936.851743929</v>
      </c>
    </row>
    <row r="13" spans="1:9" ht="15.75" customHeight="1" x14ac:dyDescent="0.25">
      <c r="A13" s="5">
        <f t="shared" si="3"/>
        <v>2035</v>
      </c>
      <c r="B13" s="49">
        <v>5220791.0572363427</v>
      </c>
      <c r="C13" s="50">
        <v>12426288.57023859</v>
      </c>
      <c r="D13" s="50">
        <v>20424947.759861968</v>
      </c>
      <c r="E13" s="50">
        <v>18284226.572261561</v>
      </c>
      <c r="F13" s="50">
        <v>16302452.371035879</v>
      </c>
      <c r="G13" s="17">
        <f t="shared" si="0"/>
        <v>67437915.273397997</v>
      </c>
      <c r="H13" s="17">
        <f t="shared" si="1"/>
        <v>6121989.4965837179</v>
      </c>
      <c r="I13" s="17">
        <f t="shared" si="2"/>
        <v>61315925.776814282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0.58794327139931457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0.54387079112347425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0.85477269637231779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0.83103798815715968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0.85477269637231779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0.83103798815715968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0.38673515947161502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0.34511304078647204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0.81975763999449636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0.79169493829254167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0.81975763999449636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0.79169493829254167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0.90224769642908742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0.88523011156046316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0.89029327086849974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0.87149097394295005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0.89029327086849974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0.87149097394295005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0.84608280744959208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1.944252351986717E-2</v>
      </c>
    </row>
    <row r="4" spans="1:8" ht="15.75" customHeight="1" x14ac:dyDescent="0.25">
      <c r="B4" s="19" t="s">
        <v>69</v>
      </c>
      <c r="C4" s="101">
        <v>7.3235278675737148E-2</v>
      </c>
    </row>
    <row r="5" spans="1:8" ht="15.75" customHeight="1" x14ac:dyDescent="0.25">
      <c r="B5" s="19" t="s">
        <v>70</v>
      </c>
      <c r="C5" s="101">
        <v>6.0525674969561093E-2</v>
      </c>
    </row>
    <row r="6" spans="1:8" ht="15.75" customHeight="1" x14ac:dyDescent="0.25">
      <c r="B6" s="19" t="s">
        <v>71</v>
      </c>
      <c r="C6" s="101">
        <v>0.3183471214882706</v>
      </c>
    </row>
    <row r="7" spans="1:8" ht="15.75" customHeight="1" x14ac:dyDescent="0.25">
      <c r="B7" s="19" t="s">
        <v>72</v>
      </c>
      <c r="C7" s="101">
        <v>0.3406088789217484</v>
      </c>
    </row>
    <row r="8" spans="1:8" ht="15.75" customHeight="1" x14ac:dyDescent="0.25">
      <c r="B8" s="19" t="s">
        <v>73</v>
      </c>
      <c r="C8" s="101">
        <v>2.8573357234468609E-3</v>
      </c>
    </row>
    <row r="9" spans="1:8" ht="15.75" customHeight="1" x14ac:dyDescent="0.25">
      <c r="B9" s="19" t="s">
        <v>74</v>
      </c>
      <c r="C9" s="101">
        <v>9.1026223745628063E-2</v>
      </c>
    </row>
    <row r="10" spans="1:8" ht="15.75" customHeight="1" x14ac:dyDescent="0.25">
      <c r="B10" s="19" t="s">
        <v>75</v>
      </c>
      <c r="C10" s="101">
        <v>9.3956962955740589E-2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0.21278952881859881</v>
      </c>
      <c r="D14" s="55">
        <v>0.21278952881859881</v>
      </c>
      <c r="E14" s="55">
        <v>0.21278952881859881</v>
      </c>
      <c r="F14" s="55">
        <v>0.21278952881859881</v>
      </c>
    </row>
    <row r="15" spans="1:8" ht="15.75" customHeight="1" x14ac:dyDescent="0.25">
      <c r="B15" s="19" t="s">
        <v>82</v>
      </c>
      <c r="C15" s="101">
        <v>0.25469599219282613</v>
      </c>
      <c r="D15" s="101">
        <v>0.25469599219282613</v>
      </c>
      <c r="E15" s="101">
        <v>0.25469599219282613</v>
      </c>
      <c r="F15" s="101">
        <v>0.25469599219282613</v>
      </c>
    </row>
    <row r="16" spans="1:8" ht="15.75" customHeight="1" x14ac:dyDescent="0.25">
      <c r="B16" s="19" t="s">
        <v>83</v>
      </c>
      <c r="C16" s="101">
        <v>4.4329835998382708E-2</v>
      </c>
      <c r="D16" s="101">
        <v>4.4329835998382708E-2</v>
      </c>
      <c r="E16" s="101">
        <v>4.4329835998382708E-2</v>
      </c>
      <c r="F16" s="101">
        <v>4.4329835998382708E-2</v>
      </c>
    </row>
    <row r="17" spans="1:8" ht="15.75" customHeight="1" x14ac:dyDescent="0.25">
      <c r="B17" s="19" t="s">
        <v>84</v>
      </c>
      <c r="C17" s="101">
        <v>1.624506748778283E-2</v>
      </c>
      <c r="D17" s="101">
        <v>1.624506748778283E-2</v>
      </c>
      <c r="E17" s="101">
        <v>1.624506748778283E-2</v>
      </c>
      <c r="F17" s="101">
        <v>1.624506748778283E-2</v>
      </c>
    </row>
    <row r="18" spans="1:8" ht="15.75" customHeight="1" x14ac:dyDescent="0.25">
      <c r="B18" s="19" t="s">
        <v>85</v>
      </c>
      <c r="C18" s="101">
        <v>1.0885857198653019E-3</v>
      </c>
      <c r="D18" s="101">
        <v>1.0885857198653019E-3</v>
      </c>
      <c r="E18" s="101">
        <v>1.0885857198653019E-3</v>
      </c>
      <c r="F18" s="101">
        <v>1.0885857198653019E-3</v>
      </c>
    </row>
    <row r="19" spans="1:8" ht="15.75" customHeight="1" x14ac:dyDescent="0.25">
      <c r="B19" s="19" t="s">
        <v>86</v>
      </c>
      <c r="C19" s="101">
        <v>5.4722176235299548E-2</v>
      </c>
      <c r="D19" s="101">
        <v>5.4722176235299548E-2</v>
      </c>
      <c r="E19" s="101">
        <v>5.4722176235299548E-2</v>
      </c>
      <c r="F19" s="101">
        <v>5.4722176235299548E-2</v>
      </c>
    </row>
    <row r="20" spans="1:8" ht="15.75" customHeight="1" x14ac:dyDescent="0.25">
      <c r="B20" s="19" t="s">
        <v>87</v>
      </c>
      <c r="C20" s="101">
        <v>5.8387503878920381E-3</v>
      </c>
      <c r="D20" s="101">
        <v>5.8387503878920381E-3</v>
      </c>
      <c r="E20" s="101">
        <v>5.8387503878920381E-3</v>
      </c>
      <c r="F20" s="101">
        <v>5.8387503878920381E-3</v>
      </c>
    </row>
    <row r="21" spans="1:8" ht="15.75" customHeight="1" x14ac:dyDescent="0.25">
      <c r="B21" s="19" t="s">
        <v>88</v>
      </c>
      <c r="C21" s="101">
        <v>0.17162996652247201</v>
      </c>
      <c r="D21" s="101">
        <v>0.17162996652247201</v>
      </c>
      <c r="E21" s="101">
        <v>0.17162996652247201</v>
      </c>
      <c r="F21" s="101">
        <v>0.17162996652247201</v>
      </c>
    </row>
    <row r="22" spans="1:8" ht="15.75" customHeight="1" x14ac:dyDescent="0.25">
      <c r="B22" s="19" t="s">
        <v>89</v>
      </c>
      <c r="C22" s="101">
        <v>0.23866009663688079</v>
      </c>
      <c r="D22" s="101">
        <v>0.23866009663688079</v>
      </c>
      <c r="E22" s="101">
        <v>0.23866009663688079</v>
      </c>
      <c r="F22" s="101">
        <v>0.23866009663688079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0.41705131269026019</v>
      </c>
      <c r="D2" s="52">
        <f>IFERROR(1-_xlfn.NORM.DIST(_xlfn.NORM.INV(SUM(D4:D5), 0, 1) + 1, 0, 1, TRUE), "")</f>
        <v>0.41705131269026019</v>
      </c>
      <c r="E2" s="52">
        <f>IFERROR(1-_xlfn.NORM.DIST(_xlfn.NORM.INV(SUM(E4:E5), 0, 1) + 1, 0, 1, TRUE), "")</f>
        <v>0.44075973747061548</v>
      </c>
      <c r="F2" s="52">
        <f>IFERROR(1-_xlfn.NORM.DIST(_xlfn.NORM.INV(SUM(F4:F5), 0, 1) + 1, 0, 1, TRUE), "")</f>
        <v>0.28837293990705826</v>
      </c>
      <c r="G2" s="52">
        <f>IFERROR(1-_xlfn.NORM.DIST(_xlfn.NORM.INV(SUM(G4:G5), 0, 1) + 1, 0, 1, TRUE), "")</f>
        <v>0.19299323818434622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0.36834748730973982</v>
      </c>
      <c r="D3" s="52">
        <f>IFERROR(_xlfn.NORM.DIST(_xlfn.NORM.INV(SUM(D4:D5), 0, 1) + 1, 0, 1, TRUE) - SUM(D4:D5), "")</f>
        <v>0.36834748730973982</v>
      </c>
      <c r="E3" s="52">
        <f>IFERROR(_xlfn.NORM.DIST(_xlfn.NORM.INV(SUM(E4:E5), 0, 1) + 1, 0, 1, TRUE) - SUM(E4:E5), "")</f>
        <v>0.36184356252938454</v>
      </c>
      <c r="F3" s="52">
        <f>IFERROR(_xlfn.NORM.DIST(_xlfn.NORM.INV(SUM(F4:F5), 0, 1) + 1, 0, 1, TRUE) - SUM(F4:F5), "")</f>
        <v>0.38233026009294174</v>
      </c>
      <c r="G3" s="52">
        <f>IFERROR(_xlfn.NORM.DIST(_xlfn.NORM.INV(SUM(G4:G5), 0, 1) + 1, 0, 1, TRUE) - SUM(G4:G5), "")</f>
        <v>0.35994216181565375</v>
      </c>
    </row>
    <row r="4" spans="1:15" ht="15.75" customHeight="1" x14ac:dyDescent="0.25">
      <c r="B4" s="5" t="s">
        <v>104</v>
      </c>
      <c r="C4" s="45">
        <v>0.12829170000000001</v>
      </c>
      <c r="D4" s="53">
        <v>0.12829170000000001</v>
      </c>
      <c r="E4" s="53">
        <v>0.1032455</v>
      </c>
      <c r="F4" s="53">
        <v>0.2108437</v>
      </c>
      <c r="G4" s="53">
        <v>0.22724630000000001</v>
      </c>
    </row>
    <row r="5" spans="1:15" ht="15.75" customHeight="1" x14ac:dyDescent="0.25">
      <c r="B5" s="5" t="s">
        <v>105</v>
      </c>
      <c r="C5" s="45">
        <v>8.6309499999999997E-2</v>
      </c>
      <c r="D5" s="53">
        <v>8.6309499999999997E-2</v>
      </c>
      <c r="E5" s="53">
        <v>9.4151200000000004E-2</v>
      </c>
      <c r="F5" s="53">
        <v>0.11845310000000001</v>
      </c>
      <c r="G5" s="53">
        <v>0.21981829999999999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0.5134015973375885</v>
      </c>
      <c r="D8" s="52">
        <f>IFERROR(1-_xlfn.NORM.DIST(_xlfn.NORM.INV(SUM(D10:D11), 0, 1) + 1, 0, 1, TRUE), "")</f>
        <v>0.5134015973375885</v>
      </c>
      <c r="E8" s="52">
        <f>IFERROR(1-_xlfn.NORM.DIST(_xlfn.NORM.INV(SUM(E10:E11), 0, 1) + 1, 0, 1, TRUE), "")</f>
        <v>0.55643170273416376</v>
      </c>
      <c r="F8" s="52">
        <f>IFERROR(1-_xlfn.NORM.DIST(_xlfn.NORM.INV(SUM(F10:F11), 0, 1) + 1, 0, 1, TRUE), "")</f>
        <v>0.67909007608984928</v>
      </c>
      <c r="G8" s="52">
        <f>IFERROR(1-_xlfn.NORM.DIST(_xlfn.NORM.INV(SUM(G10:G11), 0, 1) + 1, 0, 1, TRUE), "")</f>
        <v>0.74648615272006946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0.33593660266241143</v>
      </c>
      <c r="D9" s="52">
        <f>IFERROR(_xlfn.NORM.DIST(_xlfn.NORM.INV(SUM(D10:D11), 0, 1) + 1, 0, 1, TRUE) - SUM(D10:D11), "")</f>
        <v>0.33593660266241143</v>
      </c>
      <c r="E9" s="52">
        <f>IFERROR(_xlfn.NORM.DIST(_xlfn.NORM.INV(SUM(E10:E11), 0, 1) + 1, 0, 1, TRUE) - SUM(E10:E11), "")</f>
        <v>0.31682639726583628</v>
      </c>
      <c r="F9" s="52">
        <f>IFERROR(_xlfn.NORM.DIST(_xlfn.NORM.INV(SUM(F10:F11), 0, 1) + 1, 0, 1, TRUE) - SUM(F10:F11), "")</f>
        <v>0.24947072391015079</v>
      </c>
      <c r="G9" s="52">
        <f>IFERROR(_xlfn.NORM.DIST(_xlfn.NORM.INV(SUM(G10:G11), 0, 1) + 1, 0, 1, TRUE) - SUM(G10:G11), "")</f>
        <v>0.20540494727993053</v>
      </c>
    </row>
    <row r="10" spans="1:15" ht="15.75" customHeight="1" x14ac:dyDescent="0.25">
      <c r="B10" s="5" t="s">
        <v>109</v>
      </c>
      <c r="C10" s="45">
        <v>7.5895299999999999E-2</v>
      </c>
      <c r="D10" s="53">
        <v>7.5895299999999999E-2</v>
      </c>
      <c r="E10" s="53">
        <v>8.0317399999999997E-2</v>
      </c>
      <c r="F10" s="53">
        <v>5.0868499999999997E-2</v>
      </c>
      <c r="G10" s="53">
        <v>3.5111900000000001E-2</v>
      </c>
    </row>
    <row r="11" spans="1:15" ht="15.75" customHeight="1" x14ac:dyDescent="0.25">
      <c r="B11" s="5" t="s">
        <v>110</v>
      </c>
      <c r="C11" s="45">
        <v>7.47665E-2</v>
      </c>
      <c r="D11" s="53">
        <v>7.47665E-2</v>
      </c>
      <c r="E11" s="53">
        <v>4.64245E-2</v>
      </c>
      <c r="F11" s="53">
        <v>2.0570700000000001E-2</v>
      </c>
      <c r="G11" s="53">
        <v>1.2997E-2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0.5593456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7.8223000000000001E-2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0.32265949999999999</v>
      </c>
      <c r="D4" s="53">
        <v>0.35786780000000001</v>
      </c>
      <c r="E4" s="53">
        <v>0.78967549999999997</v>
      </c>
      <c r="F4" s="53">
        <v>0.63183219999999995</v>
      </c>
      <c r="G4" s="53">
        <v>0</v>
      </c>
    </row>
    <row r="5" spans="1:7" x14ac:dyDescent="0.25">
      <c r="B5" s="3" t="s">
        <v>122</v>
      </c>
      <c r="C5" s="52">
        <v>3.9772000000000002E-2</v>
      </c>
      <c r="D5" s="52">
        <v>7.5788599999999998E-2</v>
      </c>
      <c r="E5" s="52">
        <f>1-SUM(E2:E4)</f>
        <v>0.21032450000000003</v>
      </c>
      <c r="F5" s="52">
        <f>1-SUM(F2:F4)</f>
        <v>0.36816780000000005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7543A-3CD7-483A-BA79-AC12BA60F0C0}"/>
</file>

<file path=customXml/itemProps2.xml><?xml version="1.0" encoding="utf-8"?>
<ds:datastoreItem xmlns:ds="http://schemas.openxmlformats.org/officeDocument/2006/customXml" ds:itemID="{7FCED3C3-CF05-44B4-A7D6-02E96B3732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2024-03-26T04:25:00Z</dcterms:modified>
</cp:coreProperties>
</file>