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D7C8D5C-6B38-4628-8104-6DF8F551D4E6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7" i="2"/>
  <c r="A36" i="2"/>
  <c r="A35" i="2"/>
  <c r="A32" i="2"/>
  <c r="A31" i="2"/>
  <c r="A29" i="2"/>
  <c r="A28" i="2"/>
  <c r="A27" i="2"/>
  <c r="A24" i="2"/>
  <c r="A23" i="2"/>
  <c r="A21" i="2"/>
  <c r="A20" i="2"/>
  <c r="A19" i="2"/>
  <c r="A16" i="2"/>
  <c r="A15" i="2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A14" i="2" l="1"/>
  <c r="A22" i="2"/>
  <c r="A30" i="2"/>
  <c r="A38" i="2"/>
  <c r="A40" i="2"/>
  <c r="A17" i="2"/>
  <c r="A25" i="2"/>
  <c r="A3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<sst xmlns="http://schemas.openxmlformats.org/spreadsheetml/2006/main" count="2092" uniqueCount="341">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</sst>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2912960.34375</v>
      </c>
    </row>
    <row r="8" spans="1:3" ht="15" customHeight="1" x14ac:dyDescent="0.25">
      <c r="B8" s="5" t="s">
        <v>8</v>
      </c>
      <c r="C8" s="44">
        <v>2.5999999999999999E-2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0.81257881164550794</v>
      </c>
    </row>
    <row r="11" spans="1:3" ht="15" customHeight="1" x14ac:dyDescent="0.25">
      <c r="B11" s="5" t="s">
        <v>11</v>
      </c>
      <c r="C11" s="45">
        <v>0.96</v>
      </c>
    </row>
    <row r="12" spans="1:3" ht="15" customHeight="1" x14ac:dyDescent="0.25">
      <c r="B12" s="5" t="s">
        <v>12</v>
      </c>
      <c r="C12" s="45">
        <v>0.624</v>
      </c>
    </row>
    <row r="13" spans="1:3" ht="15" customHeight="1" x14ac:dyDescent="0.25">
      <c r="B13" s="5" t="s">
        <v>13</v>
      </c>
      <c r="C13" s="45">
        <v>0.33900000000000002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0.1017</v>
      </c>
    </row>
    <row r="24" spans="1:3" ht="15" customHeight="1" x14ac:dyDescent="0.25">
      <c r="B24" s="15" t="s">
        <v>22</v>
      </c>
      <c r="C24" s="45">
        <v>0.4788</v>
      </c>
    </row>
    <row r="25" spans="1:3" ht="15" customHeight="1" x14ac:dyDescent="0.25">
      <c r="B25" s="15" t="s">
        <v>23</v>
      </c>
      <c r="C25" s="45">
        <v>0.3508</v>
      </c>
    </row>
    <row r="26" spans="1:3" ht="15" customHeight="1" x14ac:dyDescent="0.25">
      <c r="B26" s="15" t="s">
        <v>24</v>
      </c>
      <c r="C26" s="45">
        <v>6.8699999999999997E-2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0.35066608906841101</v>
      </c>
    </row>
    <row r="30" spans="1:3" ht="14.25" customHeight="1" x14ac:dyDescent="0.25">
      <c r="B30" s="25" t="s">
        <v>27</v>
      </c>
      <c r="C30" s="99">
        <v>2.06592801300131E-2</v>
      </c>
    </row>
    <row r="31" spans="1:3" ht="14.25" customHeight="1" x14ac:dyDescent="0.25">
      <c r="B31" s="25" t="s">
        <v>28</v>
      </c>
      <c r="C31" s="99">
        <v>5.6103010463544101E-2</v>
      </c>
    </row>
    <row r="32" spans="1:3" ht="14.25" customHeight="1" x14ac:dyDescent="0.25">
      <c r="B32" s="25" t="s">
        <v>29</v>
      </c>
      <c r="C32" s="99">
        <v>0.57257162033803199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7.1367700000000003</v>
      </c>
    </row>
    <row r="38" spans="1:5" ht="15" customHeight="1" x14ac:dyDescent="0.25">
      <c r="B38" s="11" t="s">
        <v>34</v>
      </c>
      <c r="C38" s="43">
        <v>10.960900000000001</v>
      </c>
      <c r="D38" s="12"/>
      <c r="E38" s="13"/>
    </row>
    <row r="39" spans="1:5" ht="15" customHeight="1" x14ac:dyDescent="0.25">
      <c r="B39" s="11" t="s">
        <v>35</v>
      </c>
      <c r="C39" s="43">
        <v>14.12261</v>
      </c>
      <c r="D39" s="12"/>
      <c r="E39" s="12"/>
    </row>
    <row r="40" spans="1:5" ht="15" customHeight="1" x14ac:dyDescent="0.25">
      <c r="B40" s="11" t="s">
        <v>36</v>
      </c>
      <c r="C40" s="100">
        <v>0.69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6.6315799999999996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5.8412000000000004E-3</v>
      </c>
      <c r="D45" s="12"/>
    </row>
    <row r="46" spans="1:5" ht="15.75" customHeight="1" x14ac:dyDescent="0.25">
      <c r="B46" s="11" t="s">
        <v>41</v>
      </c>
      <c r="C46" s="45">
        <v>6.0999800000000007E-2</v>
      </c>
      <c r="D46" s="12"/>
    </row>
    <row r="47" spans="1:5" ht="15.75" customHeight="1" x14ac:dyDescent="0.25">
      <c r="B47" s="11" t="s">
        <v>42</v>
      </c>
      <c r="C47" s="45">
        <v>4.6633800000000003E-2</v>
      </c>
      <c r="D47" s="12"/>
      <c r="E47" s="13"/>
    </row>
    <row r="48" spans="1:5" ht="15" customHeight="1" x14ac:dyDescent="0.25">
      <c r="B48" s="11" t="s">
        <v>43</v>
      </c>
      <c r="C48" s="46">
        <v>0.8865251999999999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0.60645700000000002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9.4036293000000007E-2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0.17431544683812999</v>
      </c>
      <c r="C2" s="98">
        <v>0.95</v>
      </c>
      <c r="D2" s="56">
        <v>70.181806402202682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40.152511457401388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604.92325779293253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1.4449927071862101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13.2848109011973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13.2848109011973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13.2848109011973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13.2848109011973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13.2848109011973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13.2848109011973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0.242134627756</v>
      </c>
      <c r="C16" s="98">
        <v>0.95</v>
      </c>
      <c r="D16" s="56">
        <v>0.99157670109264429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13.888305673904391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13.888305673904391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0.115588</v>
      </c>
      <c r="C21" s="98">
        <v>0.95</v>
      </c>
      <c r="D21" s="56">
        <v>18.808752269215748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23.06828735815467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1.14398E-2</v>
      </c>
      <c r="C23" s="98">
        <v>0.95</v>
      </c>
      <c r="D23" s="56">
        <v>4.4497323231020474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0.69034826567706997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0.22349924004668001</v>
      </c>
      <c r="C27" s="98">
        <v>0.95</v>
      </c>
      <c r="D27" s="56">
        <v>18.846234054877879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0.316662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141.38404679872559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0.1134191936683344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0.62137850000000006</v>
      </c>
      <c r="C32" s="98">
        <v>0.95</v>
      </c>
      <c r="D32" s="56">
        <v>2.157105321486398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0.78459460000000003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4.4999999999999998E-2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1.05979E-2</v>
      </c>
      <c r="C38" s="98">
        <v>0.95</v>
      </c>
      <c r="D38" s="56">
        <v>4.5674280063597514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0.84173100000000001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1.249508E-2</v>
      </c>
      <c r="C3" s="21">
        <f>frac_mam_1_5months * 2.6</f>
        <v>1.249508E-2</v>
      </c>
      <c r="D3" s="21">
        <f>frac_mam_6_11months * 2.6</f>
        <v>6.6627600000000002E-3</v>
      </c>
      <c r="E3" s="21">
        <f>frac_mam_12_23months * 2.6</f>
        <v>7.6819599999999998E-3</v>
      </c>
      <c r="F3" s="21">
        <f>frac_mam_24_59months * 2.6</f>
        <v>7.3192600000000002E-3</v>
      </c>
    </row>
    <row r="4" spans="1:6" ht="15.75" customHeight="1" x14ac:dyDescent="0.25">
      <c r="A4" s="3" t="s">
        <v>205</v>
      </c>
      <c r="B4" s="21">
        <f>frac_sam_1month * 2.6</f>
        <v>1.472094E-2</v>
      </c>
      <c r="C4" s="21">
        <f>frac_sam_1_5months * 2.6</f>
        <v>1.472094E-2</v>
      </c>
      <c r="D4" s="21">
        <f>frac_sam_6_11months * 2.6</f>
        <v>6.8606199999999996E-3</v>
      </c>
      <c r="E4" s="21">
        <f>frac_sam_12_23months * 2.6</f>
        <v>3.2500000000000003E-3</v>
      </c>
      <c r="F4" s="21">
        <f>frac_sam_24_59months * 2.6</f>
        <v>4.9634000000000006E-4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2.5999999999999999E-2</v>
      </c>
      <c r="E2" s="60">
        <f>food_insecure</f>
        <v>2.5999999999999999E-2</v>
      </c>
      <c r="F2" s="60">
        <f>food_insecure</f>
        <v>2.5999999999999999E-2</v>
      </c>
      <c r="G2" s="60">
        <f>food_insecure</f>
        <v>2.5999999999999999E-2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2.5999999999999999E-2</v>
      </c>
      <c r="F5" s="60">
        <f>food_insecure</f>
        <v>2.5999999999999999E-2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2.5999999999999999E-2</v>
      </c>
      <c r="F8" s="60">
        <f>food_insecure</f>
        <v>2.5999999999999999E-2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2.5999999999999999E-2</v>
      </c>
      <c r="F9" s="60">
        <f>food_insecure</f>
        <v>2.5999999999999999E-2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0.624</v>
      </c>
      <c r="E10" s="60">
        <f>IF(ISBLANK(comm_deliv), frac_children_health_facility,1)</f>
        <v>0.624</v>
      </c>
      <c r="F10" s="60">
        <f>IF(ISBLANK(comm_deliv), frac_children_health_facility,1)</f>
        <v>0.624</v>
      </c>
      <c r="G10" s="60">
        <f>IF(ISBLANK(comm_deliv), frac_children_health_facility,1)</f>
        <v>0.624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2.5999999999999999E-2</v>
      </c>
      <c r="I15" s="60">
        <f>food_insecure</f>
        <v>2.5999999999999999E-2</v>
      </c>
      <c r="J15" s="60">
        <f>food_insecure</f>
        <v>2.5999999999999999E-2</v>
      </c>
      <c r="K15" s="60">
        <f>food_insecure</f>
        <v>2.5999999999999999E-2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0.33900000000000002</v>
      </c>
      <c r="M24" s="60">
        <f>famplan_unmet_need</f>
        <v>0.33900000000000002</v>
      </c>
      <c r="N24" s="60">
        <f>famplan_unmet_need</f>
        <v>0.33900000000000002</v>
      </c>
      <c r="O24" s="60">
        <f>famplan_unmet_need</f>
        <v>0.33900000000000002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9.2859701982116627E-2</v>
      </c>
      <c r="M25" s="60">
        <f>(1-food_insecure)*(0.49)+food_insecure*(0.7)</f>
        <v>0.49545999999999996</v>
      </c>
      <c r="N25" s="60">
        <f>(1-food_insecure)*(0.49)+food_insecure*(0.7)</f>
        <v>0.49545999999999996</v>
      </c>
      <c r="O25" s="60">
        <f>(1-food_insecure)*(0.49)+food_insecure*(0.7)</f>
        <v>0.49545999999999996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3.9797015135192848E-2</v>
      </c>
      <c r="M26" s="60">
        <f>(1-food_insecure)*(0.21)+food_insecure*(0.3)</f>
        <v>0.21234</v>
      </c>
      <c r="N26" s="60">
        <f>(1-food_insecure)*(0.21)+food_insecure*(0.3)</f>
        <v>0.21234</v>
      </c>
      <c r="O26" s="60">
        <f>(1-food_insecure)*(0.21)+food_insecure*(0.3)</f>
        <v>0.21234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5.4764471237182574E-2</v>
      </c>
      <c r="M27" s="60">
        <f>(1-food_insecure)*(0.3)</f>
        <v>0.29219999999999996</v>
      </c>
      <c r="N27" s="60">
        <f>(1-food_insecure)*(0.3)</f>
        <v>0.29219999999999996</v>
      </c>
      <c r="O27" s="60">
        <f>(1-food_insecure)*(0.3)</f>
        <v>0.29219999999999996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0.81257881164550794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581471.44000000029</v>
      </c>
      <c r="C2" s="49">
        <v>1393000</v>
      </c>
      <c r="D2" s="49">
        <v>2676000</v>
      </c>
      <c r="E2" s="49">
        <v>8397000</v>
      </c>
      <c r="F2" s="49">
        <v>6569000</v>
      </c>
      <c r="G2" s="17">
        <f t="shared" ref="G2:G13" si="0">C2+D2+E2+F2</f>
        <v>19035000</v>
      </c>
      <c r="H2" s="17">
        <f t="shared" ref="H2:H13" si="1">(B2 + stillbirth*B2/(1000-stillbirth))/(1-abortion)</f>
        <v>665174.15562697302</v>
      </c>
      <c r="I2" s="17">
        <f t="shared" ref="I2:I13" si="2">G2-H2</f>
        <v>18369825.844373029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576815.88899999997</v>
      </c>
      <c r="C3" s="50">
        <v>1402000</v>
      </c>
      <c r="D3" s="50">
        <v>2677000</v>
      </c>
      <c r="E3" s="50">
        <v>8583000</v>
      </c>
      <c r="F3" s="50">
        <v>6694000</v>
      </c>
      <c r="G3" s="17">
        <f t="shared" si="0"/>
        <v>19356000</v>
      </c>
      <c r="H3" s="17">
        <f t="shared" si="1"/>
        <v>659848.4388464489</v>
      </c>
      <c r="I3" s="17">
        <f t="shared" si="2"/>
        <v>18696151.56115355</v>
      </c>
    </row>
    <row r="4" spans="1:9" ht="15.75" customHeight="1" x14ac:dyDescent="0.25">
      <c r="A4" s="5">
        <f t="shared" si="3"/>
        <v>2026</v>
      </c>
      <c r="B4" s="49">
        <v>573631.56779999996</v>
      </c>
      <c r="C4" s="50">
        <v>1412000</v>
      </c>
      <c r="D4" s="50">
        <v>2684000</v>
      </c>
      <c r="E4" s="50">
        <v>8761000</v>
      </c>
      <c r="F4" s="50">
        <v>6821000</v>
      </c>
      <c r="G4" s="17">
        <f t="shared" si="0"/>
        <v>19678000</v>
      </c>
      <c r="H4" s="17">
        <f t="shared" si="1"/>
        <v>656205.73514726979</v>
      </c>
      <c r="I4" s="17">
        <f t="shared" si="2"/>
        <v>19021794.264852729</v>
      </c>
    </row>
    <row r="5" spans="1:9" ht="15.75" customHeight="1" x14ac:dyDescent="0.25">
      <c r="A5" s="5">
        <f t="shared" si="3"/>
        <v>2027</v>
      </c>
      <c r="B5" s="49">
        <v>570177.18539999996</v>
      </c>
      <c r="C5" s="50">
        <v>1424000</v>
      </c>
      <c r="D5" s="50">
        <v>2694000</v>
      </c>
      <c r="E5" s="50">
        <v>8930000</v>
      </c>
      <c r="F5" s="50">
        <v>6947000</v>
      </c>
      <c r="G5" s="17">
        <f t="shared" si="0"/>
        <v>19995000</v>
      </c>
      <c r="H5" s="17">
        <f t="shared" si="1"/>
        <v>652254.09498394083</v>
      </c>
      <c r="I5" s="17">
        <f t="shared" si="2"/>
        <v>19342745.905016061</v>
      </c>
    </row>
    <row r="6" spans="1:9" ht="15.75" customHeight="1" x14ac:dyDescent="0.25">
      <c r="A6" s="5">
        <f t="shared" si="3"/>
        <v>2028</v>
      </c>
      <c r="B6" s="49">
        <v>566457.25619999995</v>
      </c>
      <c r="C6" s="50">
        <v>1435000</v>
      </c>
      <c r="D6" s="50">
        <v>2707000</v>
      </c>
      <c r="E6" s="50">
        <v>9080000</v>
      </c>
      <c r="F6" s="50">
        <v>7081000</v>
      </c>
      <c r="G6" s="17">
        <f t="shared" si="0"/>
        <v>20303000</v>
      </c>
      <c r="H6" s="17">
        <f t="shared" si="1"/>
        <v>647998.68260358018</v>
      </c>
      <c r="I6" s="17">
        <f t="shared" si="2"/>
        <v>19655001.317396421</v>
      </c>
    </row>
    <row r="7" spans="1:9" ht="15.75" customHeight="1" x14ac:dyDescent="0.25">
      <c r="A7" s="5">
        <f t="shared" si="3"/>
        <v>2029</v>
      </c>
      <c r="B7" s="49">
        <v>562445.46299999999</v>
      </c>
      <c r="C7" s="50">
        <v>1444000</v>
      </c>
      <c r="D7" s="50">
        <v>2722000</v>
      </c>
      <c r="E7" s="50">
        <v>9209000</v>
      </c>
      <c r="F7" s="50">
        <v>7227000</v>
      </c>
      <c r="G7" s="17">
        <f t="shared" si="0"/>
        <v>20602000</v>
      </c>
      <c r="H7" s="17">
        <f t="shared" si="1"/>
        <v>643409.39244969061</v>
      </c>
      <c r="I7" s="17">
        <f t="shared" si="2"/>
        <v>19958590.607550308</v>
      </c>
    </row>
    <row r="8" spans="1:9" ht="15.75" customHeight="1" x14ac:dyDescent="0.25">
      <c r="A8" s="5">
        <f t="shared" si="3"/>
        <v>2030</v>
      </c>
      <c r="B8" s="49">
        <v>558178.15500000003</v>
      </c>
      <c r="C8" s="50">
        <v>1449000</v>
      </c>
      <c r="D8" s="50">
        <v>2737000</v>
      </c>
      <c r="E8" s="50">
        <v>9310000</v>
      </c>
      <c r="F8" s="50">
        <v>7392000</v>
      </c>
      <c r="G8" s="17">
        <f t="shared" si="0"/>
        <v>20888000</v>
      </c>
      <c r="H8" s="17">
        <f t="shared" si="1"/>
        <v>638527.80618347565</v>
      </c>
      <c r="I8" s="17">
        <f t="shared" si="2"/>
        <v>20249472.193816524</v>
      </c>
    </row>
    <row r="9" spans="1:9" ht="15.75" customHeight="1" x14ac:dyDescent="0.25">
      <c r="A9" s="5">
        <f t="shared" si="3"/>
        <v>2031</v>
      </c>
      <c r="B9" s="49">
        <v>554850.54285714286</v>
      </c>
      <c r="C9" s="50">
        <v>1457000</v>
      </c>
      <c r="D9" s="50">
        <v>2745714.2857142859</v>
      </c>
      <c r="E9" s="50">
        <v>9440428.5714285709</v>
      </c>
      <c r="F9" s="50">
        <v>7509571.4285714282</v>
      </c>
      <c r="G9" s="17">
        <f t="shared" si="0"/>
        <v>21152714.285714284</v>
      </c>
      <c r="H9" s="17">
        <f t="shared" si="1"/>
        <v>634721.18483440462</v>
      </c>
      <c r="I9" s="17">
        <f t="shared" si="2"/>
        <v>20517993.100879878</v>
      </c>
    </row>
    <row r="10" spans="1:9" ht="15.75" customHeight="1" x14ac:dyDescent="0.25">
      <c r="A10" s="5">
        <f t="shared" si="3"/>
        <v>2032</v>
      </c>
      <c r="B10" s="49">
        <v>551712.63626530615</v>
      </c>
      <c r="C10" s="50">
        <v>1464857.142857143</v>
      </c>
      <c r="D10" s="50">
        <v>2755530.612244898</v>
      </c>
      <c r="E10" s="50">
        <v>9562918.3673469387</v>
      </c>
      <c r="F10" s="50">
        <v>7626081.6326530604</v>
      </c>
      <c r="G10" s="17">
        <f t="shared" si="0"/>
        <v>21409387.755102042</v>
      </c>
      <c r="H10" s="17">
        <f t="shared" si="1"/>
        <v>631131.57711839827</v>
      </c>
      <c r="I10" s="17">
        <f t="shared" si="2"/>
        <v>20778256.177983645</v>
      </c>
    </row>
    <row r="11" spans="1:9" ht="15.75" customHeight="1" x14ac:dyDescent="0.25">
      <c r="A11" s="5">
        <f t="shared" si="3"/>
        <v>2033</v>
      </c>
      <c r="B11" s="49">
        <v>548581.36033177841</v>
      </c>
      <c r="C11" s="50">
        <v>1472408.163265306</v>
      </c>
      <c r="D11" s="50">
        <v>2765749.2711370261</v>
      </c>
      <c r="E11" s="50">
        <v>9677478.1341107879</v>
      </c>
      <c r="F11" s="50">
        <v>7741093.2944606403</v>
      </c>
      <c r="G11" s="17">
        <f t="shared" si="0"/>
        <v>21656728.862973761</v>
      </c>
      <c r="H11" s="17">
        <f t="shared" si="1"/>
        <v>627549.55454284523</v>
      </c>
      <c r="I11" s="17">
        <f t="shared" si="2"/>
        <v>21029179.308430914</v>
      </c>
    </row>
    <row r="12" spans="1:9" ht="15.75" customHeight="1" x14ac:dyDescent="0.25">
      <c r="A12" s="5">
        <f t="shared" si="3"/>
        <v>2034</v>
      </c>
      <c r="B12" s="49">
        <v>545496.24246488966</v>
      </c>
      <c r="C12" s="50">
        <v>1479323.61516035</v>
      </c>
      <c r="D12" s="50">
        <v>2775999.1670137439</v>
      </c>
      <c r="E12" s="50">
        <v>9784260.7246980425</v>
      </c>
      <c r="F12" s="50">
        <v>7854535.1936693033</v>
      </c>
      <c r="G12" s="17">
        <f t="shared" si="0"/>
        <v>21894118.70054144</v>
      </c>
      <c r="H12" s="17">
        <f t="shared" si="1"/>
        <v>624020.33447983162</v>
      </c>
      <c r="I12" s="17">
        <f t="shared" si="2"/>
        <v>21270098.366061609</v>
      </c>
    </row>
    <row r="13" spans="1:9" ht="15.75" customHeight="1" x14ac:dyDescent="0.25">
      <c r="A13" s="5">
        <f t="shared" si="3"/>
        <v>2035</v>
      </c>
      <c r="B13" s="49">
        <v>542501.81193130242</v>
      </c>
      <c r="C13" s="50">
        <v>1485655.5601832571</v>
      </c>
      <c r="D13" s="50">
        <v>2785856.1908728508</v>
      </c>
      <c r="E13" s="50">
        <v>9884869.3996549062</v>
      </c>
      <c r="F13" s="50">
        <v>7965040.2213363471</v>
      </c>
      <c r="G13" s="17">
        <f t="shared" si="0"/>
        <v>22121421.372047361</v>
      </c>
      <c r="H13" s="17">
        <f t="shared" si="1"/>
        <v>620594.85617643897</v>
      </c>
      <c r="I13" s="17">
        <f t="shared" si="2"/>
        <v>21500826.515870921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0.61482131954752017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0.60108572763452572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0.86814894443736734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0.86141076413725248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0.86814894443736734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0.86141076413725248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0.41364874608030466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0.39974321186105366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0.83573921002080187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0.82767351700050729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0.83573921002080187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0.82767351700050729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0.9117029275371179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0.90695198995312265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0.90077764878333144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0.89550623810691199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0.90077764878333144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0.89550623810691199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0.90401689302682731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6.8213585686113243E-2</v>
      </c>
    </row>
    <row r="5" spans="1:8" ht="15.75" customHeight="1" x14ac:dyDescent="0.25">
      <c r="B5" s="19" t="s">
        <v>70</v>
      </c>
      <c r="C5" s="101">
        <v>2.0191202959532081E-2</v>
      </c>
    </row>
    <row r="6" spans="1:8" ht="15.75" customHeight="1" x14ac:dyDescent="0.25">
      <c r="B6" s="19" t="s">
        <v>71</v>
      </c>
      <c r="C6" s="101">
        <v>0.1647395441538852</v>
      </c>
    </row>
    <row r="7" spans="1:8" ht="15.75" customHeight="1" x14ac:dyDescent="0.25">
      <c r="B7" s="19" t="s">
        <v>72</v>
      </c>
      <c r="C7" s="101">
        <v>0.40726092353651949</v>
      </c>
    </row>
    <row r="8" spans="1:8" ht="15.75" customHeight="1" x14ac:dyDescent="0.25">
      <c r="B8" s="19" t="s">
        <v>73</v>
      </c>
      <c r="C8" s="101">
        <v>1.1011728567132039E-2</v>
      </c>
    </row>
    <row r="9" spans="1:8" ht="15.75" customHeight="1" x14ac:dyDescent="0.25">
      <c r="B9" s="19" t="s">
        <v>74</v>
      </c>
      <c r="C9" s="101">
        <v>0.22914229320527599</v>
      </c>
    </row>
    <row r="10" spans="1:8" ht="15.75" customHeight="1" x14ac:dyDescent="0.25">
      <c r="B10" s="19" t="s">
        <v>75</v>
      </c>
      <c r="C10" s="101">
        <v>9.9440721891541795E-2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7.8720322230260348E-2</v>
      </c>
      <c r="D14" s="55">
        <v>7.8720322230260348E-2</v>
      </c>
      <c r="E14" s="55">
        <v>7.8720322230260348E-2</v>
      </c>
      <c r="F14" s="55">
        <v>7.8720322230260348E-2</v>
      </c>
    </row>
    <row r="15" spans="1:8" ht="15.75" customHeight="1" x14ac:dyDescent="0.25">
      <c r="B15" s="19" t="s">
        <v>82</v>
      </c>
      <c r="C15" s="101">
        <v>0.30279653142205609</v>
      </c>
      <c r="D15" s="101">
        <v>0.30279653142205609</v>
      </c>
      <c r="E15" s="101">
        <v>0.30279653142205609</v>
      </c>
      <c r="F15" s="101">
        <v>0.30279653142205609</v>
      </c>
    </row>
    <row r="16" spans="1:8" ht="15.75" customHeight="1" x14ac:dyDescent="0.25">
      <c r="B16" s="19" t="s">
        <v>83</v>
      </c>
      <c r="C16" s="101">
        <v>2.3327980127058529E-2</v>
      </c>
      <c r="D16" s="101">
        <v>2.3327980127058529E-2</v>
      </c>
      <c r="E16" s="101">
        <v>2.3327980127058529E-2</v>
      </c>
      <c r="F16" s="101">
        <v>2.3327980127058529E-2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3.8316375366036931E-3</v>
      </c>
      <c r="D18" s="101">
        <v>3.8316375366036931E-3</v>
      </c>
      <c r="E18" s="101">
        <v>3.8316375366036931E-3</v>
      </c>
      <c r="F18" s="101">
        <v>3.8316375366036931E-3</v>
      </c>
    </row>
    <row r="19" spans="1:8" ht="15.75" customHeight="1" x14ac:dyDescent="0.25">
      <c r="B19" s="19" t="s">
        <v>86</v>
      </c>
      <c r="C19" s="101">
        <v>2.6632053203642779E-2</v>
      </c>
      <c r="D19" s="101">
        <v>2.6632053203642779E-2</v>
      </c>
      <c r="E19" s="101">
        <v>2.6632053203642779E-2</v>
      </c>
      <c r="F19" s="101">
        <v>2.6632053203642779E-2</v>
      </c>
    </row>
    <row r="20" spans="1:8" ht="15.75" customHeight="1" x14ac:dyDescent="0.25">
      <c r="B20" s="19" t="s">
        <v>87</v>
      </c>
      <c r="C20" s="101">
        <v>3.7244085545977627E-2</v>
      </c>
      <c r="D20" s="101">
        <v>3.7244085545977627E-2</v>
      </c>
      <c r="E20" s="101">
        <v>3.7244085545977627E-2</v>
      </c>
      <c r="F20" s="101">
        <v>3.7244085545977627E-2</v>
      </c>
    </row>
    <row r="21" spans="1:8" ht="15.75" customHeight="1" x14ac:dyDescent="0.25">
      <c r="B21" s="19" t="s">
        <v>88</v>
      </c>
      <c r="C21" s="101">
        <v>0.39295376627483958</v>
      </c>
      <c r="D21" s="101">
        <v>0.39295376627483958</v>
      </c>
      <c r="E21" s="101">
        <v>0.39295376627483958</v>
      </c>
      <c r="F21" s="101">
        <v>0.39295376627483958</v>
      </c>
    </row>
    <row r="22" spans="1:8" ht="15.75" customHeight="1" x14ac:dyDescent="0.25">
      <c r="B22" s="19" t="s">
        <v>89</v>
      </c>
      <c r="C22" s="101">
        <v>0.1344936236595613</v>
      </c>
      <c r="D22" s="101">
        <v>0.1344936236595613</v>
      </c>
      <c r="E22" s="101">
        <v>0.1344936236595613</v>
      </c>
      <c r="F22" s="101">
        <v>0.1344936236595613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5.9206632000000002E-2</v>
      </c>
    </row>
    <row r="27" spans="1:8" ht="15.75" customHeight="1" x14ac:dyDescent="0.25">
      <c r="B27" s="19" t="s">
        <v>92</v>
      </c>
      <c r="C27" s="101">
        <v>5.4331326999999999E-2</v>
      </c>
    </row>
    <row r="28" spans="1:8" ht="15.75" customHeight="1" x14ac:dyDescent="0.25">
      <c r="B28" s="19" t="s">
        <v>93</v>
      </c>
      <c r="C28" s="101">
        <v>8.2001606000000005E-2</v>
      </c>
    </row>
    <row r="29" spans="1:8" ht="15.75" customHeight="1" x14ac:dyDescent="0.25">
      <c r="B29" s="19" t="s">
        <v>94</v>
      </c>
      <c r="C29" s="101">
        <v>0.17244879399999999</v>
      </c>
    </row>
    <row r="30" spans="1:8" ht="15.75" customHeight="1" x14ac:dyDescent="0.25">
      <c r="B30" s="19" t="s">
        <v>95</v>
      </c>
      <c r="C30" s="101">
        <v>0.28298384500000001</v>
      </c>
    </row>
    <row r="31" spans="1:8" ht="15.75" customHeight="1" x14ac:dyDescent="0.25">
      <c r="B31" s="19" t="s">
        <v>96</v>
      </c>
      <c r="C31" s="101">
        <v>5.2443504000000002E-2</v>
      </c>
    </row>
    <row r="32" spans="1:8" ht="15.75" customHeight="1" x14ac:dyDescent="0.25">
      <c r="B32" s="19" t="s">
        <v>97</v>
      </c>
      <c r="C32" s="101">
        <v>1.1239091E-2</v>
      </c>
    </row>
    <row r="33" spans="2:3" ht="15.75" customHeight="1" x14ac:dyDescent="0.25">
      <c r="B33" s="19" t="s">
        <v>98</v>
      </c>
      <c r="C33" s="101">
        <v>0.207844573</v>
      </c>
    </row>
    <row r="34" spans="2:3" ht="15.75" customHeight="1" x14ac:dyDescent="0.25">
      <c r="B34" s="19" t="s">
        <v>99</v>
      </c>
      <c r="C34" s="101">
        <v>7.7500629000000015E-2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0.5921916963497369</v>
      </c>
      <c r="D2" s="52">
        <f>IFERROR(1-_xlfn.NORM.DIST(_xlfn.NORM.INV(SUM(D4:D5), 0, 1) + 1, 0, 1, TRUE), "")</f>
        <v>0.5921916963497369</v>
      </c>
      <c r="E2" s="52">
        <f>IFERROR(1-_xlfn.NORM.DIST(_xlfn.NORM.INV(SUM(E4:E5), 0, 1) + 1, 0, 1, TRUE), "")</f>
        <v>0.60621154473411054</v>
      </c>
      <c r="F2" s="52">
        <f>IFERROR(1-_xlfn.NORM.DIST(_xlfn.NORM.INV(SUM(F4:F5), 0, 1) + 1, 0, 1, TRUE), "")</f>
        <v>0.51041057710690996</v>
      </c>
      <c r="G2" s="52">
        <f>IFERROR(1-_xlfn.NORM.DIST(_xlfn.NORM.INV(SUM(G4:G5), 0, 1) + 1, 0, 1, TRUE), "")</f>
        <v>0.60111890850032568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0.29905520365026306</v>
      </c>
      <c r="D3" s="52">
        <f>IFERROR(_xlfn.NORM.DIST(_xlfn.NORM.INV(SUM(D4:D5), 0, 1) + 1, 0, 1, TRUE) - SUM(D4:D5), "")</f>
        <v>0.29905520365026306</v>
      </c>
      <c r="E3" s="52">
        <f>IFERROR(_xlfn.NORM.DIST(_xlfn.NORM.INV(SUM(E4:E5), 0, 1) + 1, 0, 1, TRUE) - SUM(E4:E5), "")</f>
        <v>0.29164965526588948</v>
      </c>
      <c r="F3" s="52">
        <f>IFERROR(_xlfn.NORM.DIST(_xlfn.NORM.INV(SUM(F4:F5), 0, 1) + 1, 0, 1, TRUE) - SUM(F4:F5), "")</f>
        <v>0.33716682289309008</v>
      </c>
      <c r="G3" s="52">
        <f>IFERROR(_xlfn.NORM.DIST(_xlfn.NORM.INV(SUM(G4:G5), 0, 1) + 1, 0, 1, TRUE) - SUM(G4:G5), "")</f>
        <v>0.29436739149967428</v>
      </c>
    </row>
    <row r="4" spans="1:15" ht="15.75" customHeight="1" x14ac:dyDescent="0.25">
      <c r="B4" s="5" t="s">
        <v>104</v>
      </c>
      <c r="C4" s="45">
        <v>9.1949900000000001E-2</v>
      </c>
      <c r="D4" s="53">
        <v>9.1949900000000001E-2</v>
      </c>
      <c r="E4" s="53">
        <v>8.9927399999999991E-2</v>
      </c>
      <c r="F4" s="53">
        <v>0.1284496</v>
      </c>
      <c r="G4" s="53">
        <v>9.2411399999999991E-2</v>
      </c>
    </row>
    <row r="5" spans="1:15" ht="15.75" customHeight="1" x14ac:dyDescent="0.25">
      <c r="B5" s="5" t="s">
        <v>105</v>
      </c>
      <c r="C5" s="45">
        <v>1.6803200000000001E-2</v>
      </c>
      <c r="D5" s="53">
        <v>1.6803200000000001E-2</v>
      </c>
      <c r="E5" s="53">
        <v>1.2211400000000001E-2</v>
      </c>
      <c r="F5" s="53">
        <v>2.3973000000000001E-2</v>
      </c>
      <c r="G5" s="53">
        <v>1.21023E-2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0.90475779701711179</v>
      </c>
      <c r="D8" s="52">
        <f>IFERROR(1-_xlfn.NORM.DIST(_xlfn.NORM.INV(SUM(D10:D11), 0, 1) + 1, 0, 1, TRUE), "")</f>
        <v>0.90475779701711179</v>
      </c>
      <c r="E8" s="52">
        <f>IFERROR(1-_xlfn.NORM.DIST(_xlfn.NORM.INV(SUM(E10:E11), 0, 1) + 1, 0, 1, TRUE), "")</f>
        <v>0.94087382088702665</v>
      </c>
      <c r="F8" s="52">
        <f>IFERROR(1-_xlfn.NORM.DIST(_xlfn.NORM.INV(SUM(F10:F11), 0, 1) + 1, 0, 1, TRUE), "")</f>
        <v>0.94899462602511231</v>
      </c>
      <c r="G8" s="52">
        <f>IFERROR(1-_xlfn.NORM.DIST(_xlfn.NORM.INV(SUM(G10:G11), 0, 1) + 1, 0, 1, TRUE), "")</f>
        <v>0.95969227345541575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8.4774502982888231E-2</v>
      </c>
      <c r="D9" s="52">
        <f>IFERROR(_xlfn.NORM.DIST(_xlfn.NORM.INV(SUM(D10:D11), 0, 1) + 1, 0, 1, TRUE) - SUM(D10:D11), "")</f>
        <v>8.4774502982888231E-2</v>
      </c>
      <c r="E9" s="52">
        <f>IFERROR(_xlfn.NORM.DIST(_xlfn.NORM.INV(SUM(E10:E11), 0, 1) + 1, 0, 1, TRUE) - SUM(E10:E11), "")</f>
        <v>5.3924879112973362E-2</v>
      </c>
      <c r="F9" s="52">
        <f>IFERROR(_xlfn.NORM.DIST(_xlfn.NORM.INV(SUM(F10:F11), 0, 1) + 1, 0, 1, TRUE) - SUM(F10:F11), "")</f>
        <v>4.6800773974887661E-2</v>
      </c>
      <c r="G9" s="52">
        <f>IFERROR(_xlfn.NORM.DIST(_xlfn.NORM.INV(SUM(G10:G11), 0, 1) + 1, 0, 1, TRUE) - SUM(G10:G11), "")</f>
        <v>3.7301726544584225E-2</v>
      </c>
    </row>
    <row r="10" spans="1:15" ht="15.75" customHeight="1" x14ac:dyDescent="0.25">
      <c r="B10" s="5" t="s">
        <v>109</v>
      </c>
      <c r="C10" s="45">
        <v>4.8057999999999998E-3</v>
      </c>
      <c r="D10" s="53">
        <v>4.8057999999999998E-3</v>
      </c>
      <c r="E10" s="53">
        <v>2.5625999999999999E-3</v>
      </c>
      <c r="F10" s="53">
        <v>2.9545999999999999E-3</v>
      </c>
      <c r="G10" s="53">
        <v>2.8151000000000001E-3</v>
      </c>
    </row>
    <row r="11" spans="1:15" ht="15.75" customHeight="1" x14ac:dyDescent="0.25">
      <c r="B11" s="5" t="s">
        <v>110</v>
      </c>
      <c r="C11" s="45">
        <v>5.6619000000000001E-3</v>
      </c>
      <c r="D11" s="53">
        <v>5.6619000000000001E-3</v>
      </c>
      <c r="E11" s="53">
        <v>2.6386999999999999E-3</v>
      </c>
      <c r="F11" s="53">
        <v>1.25E-3</v>
      </c>
      <c r="G11" s="53">
        <v>1.9090000000000001E-4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0.90798535650000001</v>
      </c>
      <c r="D14" s="54">
        <v>0.87176858063600005</v>
      </c>
      <c r="E14" s="54">
        <v>0.87176858063600005</v>
      </c>
      <c r="F14" s="54">
        <v>0.44194822078700002</v>
      </c>
      <c r="G14" s="54">
        <v>0.44194822078700002</v>
      </c>
      <c r="H14" s="45">
        <v>0.25800000000000001</v>
      </c>
      <c r="I14" s="55">
        <v>0.25800000000000001</v>
      </c>
      <c r="J14" s="55">
        <v>0.25800000000000001</v>
      </c>
      <c r="K14" s="55">
        <v>0.25800000000000001</v>
      </c>
      <c r="L14" s="45">
        <v>0.18099999999999999</v>
      </c>
      <c r="M14" s="55">
        <v>0.18099999999999999</v>
      </c>
      <c r="N14" s="55">
        <v>0.18099999999999999</v>
      </c>
      <c r="O14" s="55">
        <v>0.18099999999999999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0.55065407534692057</v>
      </c>
      <c r="D15" s="52">
        <f t="shared" si="0"/>
        <v>0.52869015810676667</v>
      </c>
      <c r="E15" s="52">
        <f t="shared" si="0"/>
        <v>0.52869015810676667</v>
      </c>
      <c r="F15" s="52">
        <f t="shared" si="0"/>
        <v>0.26802259213382168</v>
      </c>
      <c r="G15" s="52">
        <f t="shared" si="0"/>
        <v>0.26802259213382168</v>
      </c>
      <c r="H15" s="52">
        <f t="shared" si="0"/>
        <v>0.15646590600000002</v>
      </c>
      <c r="I15" s="52">
        <f t="shared" si="0"/>
        <v>0.15646590600000002</v>
      </c>
      <c r="J15" s="52">
        <f t="shared" si="0"/>
        <v>0.15646590600000002</v>
      </c>
      <c r="K15" s="52">
        <f t="shared" si="0"/>
        <v>0.15646590600000002</v>
      </c>
      <c r="L15" s="52">
        <f t="shared" si="0"/>
        <v>0.109768717</v>
      </c>
      <c r="M15" s="52">
        <f t="shared" si="0"/>
        <v>0.109768717</v>
      </c>
      <c r="N15" s="52">
        <f t="shared" si="0"/>
        <v>0.109768717</v>
      </c>
      <c r="O15" s="52">
        <f t="shared" si="0"/>
        <v>0.109768717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0.76569710000000002</v>
      </c>
      <c r="D2" s="53">
        <v>0.62137850000000006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1.6957400000000001E-2</v>
      </c>
      <c r="D3" s="53">
        <v>6.7201399999999994E-2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0.21405959999999999</v>
      </c>
      <c r="D4" s="53">
        <v>0.28064060000000002</v>
      </c>
      <c r="E4" s="53">
        <v>0.92909400000000009</v>
      </c>
      <c r="F4" s="53">
        <v>0.71526470000000009</v>
      </c>
      <c r="G4" s="53">
        <v>0</v>
      </c>
    </row>
    <row r="5" spans="1:7" x14ac:dyDescent="0.25">
      <c r="B5" s="3" t="s">
        <v>122</v>
      </c>
      <c r="C5" s="52">
        <v>3.2858000000000002E-3</v>
      </c>
      <c r="D5" s="52">
        <v>3.0779500000000001E-2</v>
      </c>
      <c r="E5" s="52">
        <f>1-SUM(E2:E4)</f>
        <v>7.0905999999999914E-2</v>
      </c>
      <c r="F5" s="52">
        <f>1-SUM(F2:F4)</f>
        <v>0.28473529999999991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FC92B3-7E8E-47AD-AC37-F8C3B23FB01B}"/>
</file>

<file path=customXml/itemProps2.xml><?xml version="1.0" encoding="utf-8"?>
<ds:datastoreItem xmlns:ds="http://schemas.openxmlformats.org/officeDocument/2006/customXml" ds:itemID="{1B4EEA72-2A63-4C84-83A7-371057C49F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2024-03-26T04:25:03Z</dcterms:modified>
</cp:coreProperties>
</file>