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22345E5-A003-4D36-83E7-7985C315CEE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22" i="2" l="1"/>
  <c r="A15" i="2"/>
  <c r="A23" i="2"/>
  <c r="A31" i="2"/>
  <c r="A30" i="2"/>
  <c r="A16" i="2"/>
  <c r="A24" i="2"/>
  <c r="A32" i="2"/>
  <c r="A14" i="2"/>
  <c r="A17" i="2"/>
  <c r="A25" i="2"/>
  <c r="A40" i="2"/>
  <c r="A33" i="2"/>
  <c r="A3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<sst xmlns="http://schemas.openxmlformats.org/spreadsheetml/2006/main" count="2092" uniqueCount="341">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</sst>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1221123.140625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0.3362</v>
      </c>
    </row>
    <row r="10" spans="1:3" ht="15" customHeight="1" x14ac:dyDescent="0.25">
      <c r="B10" s="5" t="s">
        <v>10</v>
      </c>
      <c r="C10" s="45">
        <v>0.299615001678467</v>
      </c>
    </row>
    <row r="11" spans="1:3" ht="15" customHeight="1" x14ac:dyDescent="0.25">
      <c r="B11" s="5" t="s">
        <v>11</v>
      </c>
      <c r="C11" s="45">
        <v>0.54899999999999993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8.43E-2</v>
      </c>
    </row>
    <row r="24" spans="1:3" ht="15" customHeight="1" x14ac:dyDescent="0.25">
      <c r="B24" s="15" t="s">
        <v>22</v>
      </c>
      <c r="C24" s="45">
        <v>0.46639999999999998</v>
      </c>
    </row>
    <row r="25" spans="1:3" ht="15" customHeight="1" x14ac:dyDescent="0.25">
      <c r="B25" s="15" t="s">
        <v>23</v>
      </c>
      <c r="C25" s="45">
        <v>0.34599999999999992</v>
      </c>
    </row>
    <row r="26" spans="1:3" ht="15" customHeight="1" x14ac:dyDescent="0.25">
      <c r="B26" s="15" t="s">
        <v>24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0.24817471964062299</v>
      </c>
    </row>
    <row r="30" spans="1:3" ht="14.25" customHeight="1" x14ac:dyDescent="0.25">
      <c r="B30" s="25" t="s">
        <v>27</v>
      </c>
      <c r="C30" s="99">
        <v>6.3573506524813E-2</v>
      </c>
    </row>
    <row r="31" spans="1:3" ht="14.25" customHeight="1" x14ac:dyDescent="0.25">
      <c r="B31" s="25" t="s">
        <v>28</v>
      </c>
      <c r="C31" s="99">
        <v>0.116568636609094</v>
      </c>
    </row>
    <row r="32" spans="1:3" ht="14.25" customHeight="1" x14ac:dyDescent="0.25">
      <c r="B32" s="25" t="s">
        <v>29</v>
      </c>
      <c r="C32" s="99">
        <v>0.57168313722546993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21.217020000000002</v>
      </c>
    </row>
    <row r="38" spans="1:5" ht="15" customHeight="1" x14ac:dyDescent="0.25">
      <c r="B38" s="11" t="s">
        <v>34</v>
      </c>
      <c r="C38" s="43">
        <v>34.436309999999999</v>
      </c>
      <c r="D38" s="12"/>
      <c r="E38" s="13"/>
    </row>
    <row r="39" spans="1:5" ht="15" customHeight="1" x14ac:dyDescent="0.25">
      <c r="B39" s="11" t="s">
        <v>35</v>
      </c>
      <c r="C39" s="43">
        <v>42.811900000000001</v>
      </c>
      <c r="D39" s="12"/>
      <c r="E39" s="12"/>
    </row>
    <row r="40" spans="1:5" ht="15" customHeight="1" x14ac:dyDescent="0.25">
      <c r="B40" s="11" t="s">
        <v>36</v>
      </c>
      <c r="C40" s="100">
        <v>1.92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14.79931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7.7334000000000014E-3</v>
      </c>
      <c r="D45" s="12"/>
    </row>
    <row r="46" spans="1:5" ht="15.75" customHeight="1" x14ac:dyDescent="0.25">
      <c r="B46" s="11" t="s">
        <v>41</v>
      </c>
      <c r="C46" s="45">
        <v>8.2766599999999996E-2</v>
      </c>
      <c r="D46" s="12"/>
    </row>
    <row r="47" spans="1:5" ht="15.75" customHeight="1" x14ac:dyDescent="0.25">
      <c r="B47" s="11" t="s">
        <v>42</v>
      </c>
      <c r="C47" s="45">
        <v>0.1917741</v>
      </c>
      <c r="D47" s="12"/>
      <c r="E47" s="13"/>
    </row>
    <row r="48" spans="1:5" ht="15" customHeight="1" x14ac:dyDescent="0.25">
      <c r="B48" s="11" t="s">
        <v>43</v>
      </c>
      <c r="C48" s="46">
        <v>0.71772589999999992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0.51547399999999999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8.7218208172020001E-2</v>
      </c>
      <c r="C2" s="98">
        <v>0.95</v>
      </c>
      <c r="D2" s="56">
        <v>47.543631948570813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44.919838190254588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250.00911159604749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0.45726456517724012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14.44490005937495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14.44490005937495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14.44490005937495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14.44490005937495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14.44490005937495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14.44490005937495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0.1842360044154</v>
      </c>
      <c r="C16" s="98">
        <v>0.95</v>
      </c>
      <c r="D16" s="56">
        <v>0.50118534166365525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5.8130849373349918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5.8130849373349918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0.244063</v>
      </c>
      <c r="C21" s="98">
        <v>0.95</v>
      </c>
      <c r="D21" s="56">
        <v>6.2567341056259016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0.42295321447236001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0.11182717078872</v>
      </c>
      <c r="C27" s="98">
        <v>0.95</v>
      </c>
      <c r="D27" s="56">
        <v>20.75026783587251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0.29989329999999997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89.715813228316819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1.6899999999999998E-2</v>
      </c>
      <c r="C31" s="98">
        <v>0.95</v>
      </c>
      <c r="D31" s="56">
        <v>8.5059079955029304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0.19304730000000001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7.3357599999999995E-2</v>
      </c>
      <c r="C38" s="98">
        <v>0.95</v>
      </c>
      <c r="D38" s="56">
        <v>6.1730292806260767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0.19014969999999998</v>
      </c>
      <c r="C3" s="21">
        <f>frac_mam_1_5months * 2.6</f>
        <v>0.19014969999999998</v>
      </c>
      <c r="D3" s="21">
        <f>frac_mam_6_11months * 2.6</f>
        <v>0.26081900000000002</v>
      </c>
      <c r="E3" s="21">
        <f>frac_mam_12_23months * 2.6</f>
        <v>0.17514639999999998</v>
      </c>
      <c r="F3" s="21">
        <f>frac_mam_24_59months * 2.6</f>
        <v>0.12519623999999999</v>
      </c>
    </row>
    <row r="4" spans="1:6" ht="15.75" customHeight="1" x14ac:dyDescent="0.25">
      <c r="A4" s="3" t="s">
        <v>205</v>
      </c>
      <c r="B4" s="21">
        <f>frac_sam_1month * 2.6</f>
        <v>5.471206E-2</v>
      </c>
      <c r="C4" s="21">
        <f>frac_sam_1_5months * 2.6</f>
        <v>5.471206E-2</v>
      </c>
      <c r="D4" s="21">
        <f>frac_sam_6_11months * 2.6</f>
        <v>0.1119248</v>
      </c>
      <c r="E4" s="21">
        <f>frac_sam_12_23months * 2.6</f>
        <v>0.13061490000000001</v>
      </c>
      <c r="F4" s="21">
        <f>frac_sam_24_59months * 2.6</f>
        <v>7.0730139999999997E-2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239744.75399999999</v>
      </c>
      <c r="C2" s="49">
        <v>461000</v>
      </c>
      <c r="D2" s="49">
        <v>812000</v>
      </c>
      <c r="E2" s="49">
        <v>578000</v>
      </c>
      <c r="F2" s="49">
        <v>420000</v>
      </c>
      <c r="G2" s="17">
        <f t="shared" ref="G2:G13" si="0">C2+D2+E2+F2</f>
        <v>2271000</v>
      </c>
      <c r="H2" s="17">
        <f t="shared" ref="H2:H13" si="1">(B2 + stillbirth*B2/(1000-stillbirth))/(1-abortion)</f>
        <v>276529.66874652251</v>
      </c>
      <c r="I2" s="17">
        <f t="shared" ref="I2:I13" si="2">G2-H2</f>
        <v>1994470.3312534774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241619.04800000001</v>
      </c>
      <c r="C3" s="50">
        <v>466000</v>
      </c>
      <c r="D3" s="50">
        <v>828000</v>
      </c>
      <c r="E3" s="50">
        <v>586000</v>
      </c>
      <c r="F3" s="50">
        <v>437000</v>
      </c>
      <c r="G3" s="17">
        <f t="shared" si="0"/>
        <v>2317000</v>
      </c>
      <c r="H3" s="17">
        <f t="shared" si="1"/>
        <v>278691.54253231391</v>
      </c>
      <c r="I3" s="17">
        <f t="shared" si="2"/>
        <v>2038308.4574676862</v>
      </c>
    </row>
    <row r="4" spans="1:9" ht="15.75" customHeight="1" x14ac:dyDescent="0.25">
      <c r="A4" s="5">
        <f t="shared" si="3"/>
        <v>2026</v>
      </c>
      <c r="B4" s="49">
        <v>243541.10079999999</v>
      </c>
      <c r="C4" s="50">
        <v>471000</v>
      </c>
      <c r="D4" s="50">
        <v>843000</v>
      </c>
      <c r="E4" s="50">
        <v>593000</v>
      </c>
      <c r="F4" s="50">
        <v>454000</v>
      </c>
      <c r="G4" s="17">
        <f t="shared" si="0"/>
        <v>2361000</v>
      </c>
      <c r="H4" s="17">
        <f t="shared" si="1"/>
        <v>280908.50292552158</v>
      </c>
      <c r="I4" s="17">
        <f t="shared" si="2"/>
        <v>2080091.4970744783</v>
      </c>
    </row>
    <row r="5" spans="1:9" ht="15.75" customHeight="1" x14ac:dyDescent="0.25">
      <c r="A5" s="5">
        <f t="shared" si="3"/>
        <v>2027</v>
      </c>
      <c r="B5" s="49">
        <v>245376.01439999999</v>
      </c>
      <c r="C5" s="50">
        <v>475000</v>
      </c>
      <c r="D5" s="50">
        <v>858000</v>
      </c>
      <c r="E5" s="50">
        <v>600000</v>
      </c>
      <c r="F5" s="50">
        <v>470000</v>
      </c>
      <c r="G5" s="17">
        <f t="shared" si="0"/>
        <v>2403000</v>
      </c>
      <c r="H5" s="17">
        <f t="shared" si="1"/>
        <v>283024.95403246215</v>
      </c>
      <c r="I5" s="17">
        <f t="shared" si="2"/>
        <v>2119975.0459675379</v>
      </c>
    </row>
    <row r="6" spans="1:9" ht="15.75" customHeight="1" x14ac:dyDescent="0.25">
      <c r="A6" s="5">
        <f t="shared" si="3"/>
        <v>2028</v>
      </c>
      <c r="B6" s="49">
        <v>247148.16960000011</v>
      </c>
      <c r="C6" s="50">
        <v>479000</v>
      </c>
      <c r="D6" s="50">
        <v>871000</v>
      </c>
      <c r="E6" s="50">
        <v>605000</v>
      </c>
      <c r="F6" s="50">
        <v>485000</v>
      </c>
      <c r="G6" s="17">
        <f t="shared" si="0"/>
        <v>2440000</v>
      </c>
      <c r="H6" s="17">
        <f t="shared" si="1"/>
        <v>285069.01748848025</v>
      </c>
      <c r="I6" s="17">
        <f t="shared" si="2"/>
        <v>2154930.9825115199</v>
      </c>
    </row>
    <row r="7" spans="1:9" ht="15.75" customHeight="1" x14ac:dyDescent="0.25">
      <c r="A7" s="5">
        <f t="shared" si="3"/>
        <v>2029</v>
      </c>
      <c r="B7" s="49">
        <v>248832.68479999999</v>
      </c>
      <c r="C7" s="50">
        <v>483000</v>
      </c>
      <c r="D7" s="50">
        <v>884000</v>
      </c>
      <c r="E7" s="50">
        <v>609000</v>
      </c>
      <c r="F7" s="50">
        <v>500000</v>
      </c>
      <c r="G7" s="17">
        <f t="shared" si="0"/>
        <v>2476000</v>
      </c>
      <c r="H7" s="17">
        <f t="shared" si="1"/>
        <v>287011.99401865475</v>
      </c>
      <c r="I7" s="17">
        <f t="shared" si="2"/>
        <v>2188988.0059813452</v>
      </c>
    </row>
    <row r="8" spans="1:9" ht="15.75" customHeight="1" x14ac:dyDescent="0.25">
      <c r="A8" s="5">
        <f t="shared" si="3"/>
        <v>2030</v>
      </c>
      <c r="B8" s="49">
        <v>250429.56</v>
      </c>
      <c r="C8" s="50">
        <v>487000</v>
      </c>
      <c r="D8" s="50">
        <v>895000</v>
      </c>
      <c r="E8" s="50">
        <v>612000</v>
      </c>
      <c r="F8" s="50">
        <v>512000</v>
      </c>
      <c r="G8" s="17">
        <f t="shared" si="0"/>
        <v>2506000</v>
      </c>
      <c r="H8" s="17">
        <f t="shared" si="1"/>
        <v>288853.88362298592</v>
      </c>
      <c r="I8" s="17">
        <f t="shared" si="2"/>
        <v>2217146.1163770142</v>
      </c>
    </row>
    <row r="9" spans="1:9" ht="15.75" customHeight="1" x14ac:dyDescent="0.25">
      <c r="A9" s="5">
        <f t="shared" si="3"/>
        <v>2031</v>
      </c>
      <c r="B9" s="49">
        <v>251955.9608571429</v>
      </c>
      <c r="C9" s="50">
        <v>490714.28571428568</v>
      </c>
      <c r="D9" s="50">
        <v>906857.14285714284</v>
      </c>
      <c r="E9" s="50">
        <v>616857.14285714284</v>
      </c>
      <c r="F9" s="50">
        <v>525142.85714285716</v>
      </c>
      <c r="G9" s="17">
        <f t="shared" si="0"/>
        <v>2539571.4285714286</v>
      </c>
      <c r="H9" s="17">
        <f t="shared" si="1"/>
        <v>290614.48574819503</v>
      </c>
      <c r="I9" s="17">
        <f t="shared" si="2"/>
        <v>2248956.9428232335</v>
      </c>
    </row>
    <row r="10" spans="1:9" ht="15.75" customHeight="1" x14ac:dyDescent="0.25">
      <c r="A10" s="5">
        <f t="shared" si="3"/>
        <v>2032</v>
      </c>
      <c r="B10" s="49">
        <v>253432.66269387759</v>
      </c>
      <c r="C10" s="50">
        <v>494244.89795918373</v>
      </c>
      <c r="D10" s="50">
        <v>918122.44897959183</v>
      </c>
      <c r="E10" s="50">
        <v>621265.30612244899</v>
      </c>
      <c r="F10" s="50">
        <v>537734.69387755101</v>
      </c>
      <c r="G10" s="17">
        <f t="shared" si="0"/>
        <v>2571367.3469387759</v>
      </c>
      <c r="H10" s="17">
        <f t="shared" si="1"/>
        <v>292317.76335046376</v>
      </c>
      <c r="I10" s="17">
        <f t="shared" si="2"/>
        <v>2279049.5835883119</v>
      </c>
    </row>
    <row r="11" spans="1:9" ht="15.75" customHeight="1" x14ac:dyDescent="0.25">
      <c r="A11" s="5">
        <f t="shared" si="3"/>
        <v>2033</v>
      </c>
      <c r="B11" s="49">
        <v>254845.7429644315</v>
      </c>
      <c r="C11" s="50">
        <v>497565.59766763862</v>
      </c>
      <c r="D11" s="50">
        <v>928854.22740524786</v>
      </c>
      <c r="E11" s="50">
        <v>625303.20699708455</v>
      </c>
      <c r="F11" s="50">
        <v>549696.79300291545</v>
      </c>
      <c r="G11" s="17">
        <f t="shared" si="0"/>
        <v>2601419.8250728864</v>
      </c>
      <c r="H11" s="17">
        <f t="shared" si="1"/>
        <v>293947.65769688401</v>
      </c>
      <c r="I11" s="17">
        <f t="shared" si="2"/>
        <v>2307472.1673760023</v>
      </c>
    </row>
    <row r="12" spans="1:9" ht="15.75" customHeight="1" x14ac:dyDescent="0.25">
      <c r="A12" s="5">
        <f t="shared" si="3"/>
        <v>2034</v>
      </c>
      <c r="B12" s="49">
        <v>256198.56133077879</v>
      </c>
      <c r="C12" s="50">
        <v>500789.25447730121</v>
      </c>
      <c r="D12" s="50">
        <v>938976.25989171187</v>
      </c>
      <c r="E12" s="50">
        <v>628917.95085381088</v>
      </c>
      <c r="F12" s="50">
        <v>561082.04914618912</v>
      </c>
      <c r="G12" s="17">
        <f t="shared" si="0"/>
        <v>2629765.5143690128</v>
      </c>
      <c r="H12" s="17">
        <f t="shared" si="1"/>
        <v>295508.04393465852</v>
      </c>
      <c r="I12" s="17">
        <f t="shared" si="2"/>
        <v>2334257.4704343542</v>
      </c>
    </row>
    <row r="13" spans="1:9" ht="15.75" customHeight="1" x14ac:dyDescent="0.25">
      <c r="A13" s="5">
        <f t="shared" si="3"/>
        <v>2035</v>
      </c>
      <c r="B13" s="49">
        <v>257491.4744351758</v>
      </c>
      <c r="C13" s="50">
        <v>503902.00511691568</v>
      </c>
      <c r="D13" s="50">
        <v>948687.15416195639</v>
      </c>
      <c r="E13" s="50">
        <v>632334.80097578384</v>
      </c>
      <c r="F13" s="50">
        <v>571950.91330993047</v>
      </c>
      <c r="G13" s="17">
        <f t="shared" si="0"/>
        <v>2656874.873564586</v>
      </c>
      <c r="H13" s="17">
        <f t="shared" si="1"/>
        <v>296999.33342696977</v>
      </c>
      <c r="I13" s="17">
        <f t="shared" si="2"/>
        <v>2359875.5401376165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0.56053599139916199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0.49006076299964296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0.84029218098307235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0.79855763506448674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0.84029218098307235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0.79855763506448674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0.36050140490304383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0.29811539069208554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0.80259211165579669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0.75389127024607294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0.80259211165579669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0.75389127024607294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0.89190223947697878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0.86143030063984982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0.87885251574320633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0.84533984889283931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0.87885251574320633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0.84533984889283931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0.88038277511961704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1.273287936014751E-2</v>
      </c>
    </row>
    <row r="4" spans="1:8" ht="15.75" customHeight="1" x14ac:dyDescent="0.25">
      <c r="B4" s="19" t="s">
        <v>69</v>
      </c>
      <c r="C4" s="101">
        <v>5.1037667288558748E-2</v>
      </c>
    </row>
    <row r="5" spans="1:8" ht="15.75" customHeight="1" x14ac:dyDescent="0.25">
      <c r="B5" s="19" t="s">
        <v>70</v>
      </c>
      <c r="C5" s="101">
        <v>7.8308673753194405E-2</v>
      </c>
    </row>
    <row r="6" spans="1:8" ht="15.75" customHeight="1" x14ac:dyDescent="0.25">
      <c r="B6" s="19" t="s">
        <v>71</v>
      </c>
      <c r="C6" s="101">
        <v>0.2326897711165167</v>
      </c>
    </row>
    <row r="7" spans="1:8" ht="15.75" customHeight="1" x14ac:dyDescent="0.25">
      <c r="B7" s="19" t="s">
        <v>72</v>
      </c>
      <c r="C7" s="101">
        <v>0.4111986989090074</v>
      </c>
    </row>
    <row r="8" spans="1:8" ht="15.75" customHeight="1" x14ac:dyDescent="0.25">
      <c r="B8" s="19" t="s">
        <v>73</v>
      </c>
      <c r="C8" s="101">
        <v>4.2850122417487308E-3</v>
      </c>
    </row>
    <row r="9" spans="1:8" ht="15.75" customHeight="1" x14ac:dyDescent="0.25">
      <c r="B9" s="19" t="s">
        <v>74</v>
      </c>
      <c r="C9" s="101">
        <v>8.8446834633543872E-2</v>
      </c>
    </row>
    <row r="10" spans="1:8" ht="15.75" customHeight="1" x14ac:dyDescent="0.25">
      <c r="B10" s="19" t="s">
        <v>75</v>
      </c>
      <c r="C10" s="101">
        <v>0.1213004626972827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0.16051895255116991</v>
      </c>
      <c r="D14" s="55">
        <v>0.16051895255116991</v>
      </c>
      <c r="E14" s="55">
        <v>0.16051895255116991</v>
      </c>
      <c r="F14" s="55">
        <v>0.16051895255116991</v>
      </c>
    </row>
    <row r="15" spans="1:8" ht="15.75" customHeight="1" x14ac:dyDescent="0.25">
      <c r="B15" s="19" t="s">
        <v>82</v>
      </c>
      <c r="C15" s="101">
        <v>0.12616701678312611</v>
      </c>
      <c r="D15" s="101">
        <v>0.12616701678312611</v>
      </c>
      <c r="E15" s="101">
        <v>0.12616701678312611</v>
      </c>
      <c r="F15" s="101">
        <v>0.12616701678312611</v>
      </c>
    </row>
    <row r="16" spans="1:8" ht="15.75" customHeight="1" x14ac:dyDescent="0.25">
      <c r="B16" s="19" t="s">
        <v>83</v>
      </c>
      <c r="C16" s="101">
        <v>3.0911997294886868E-2</v>
      </c>
      <c r="D16" s="101">
        <v>3.0911997294886868E-2</v>
      </c>
      <c r="E16" s="101">
        <v>3.0911997294886868E-2</v>
      </c>
      <c r="F16" s="101">
        <v>3.0911997294886868E-2</v>
      </c>
    </row>
    <row r="17" spans="1:8" ht="15.75" customHeight="1" x14ac:dyDescent="0.25">
      <c r="B17" s="19" t="s">
        <v>84</v>
      </c>
      <c r="C17" s="101">
        <v>4.3466035154231718E-2</v>
      </c>
      <c r="D17" s="101">
        <v>4.3466035154231718E-2</v>
      </c>
      <c r="E17" s="101">
        <v>4.3466035154231718E-2</v>
      </c>
      <c r="F17" s="101">
        <v>4.3466035154231718E-2</v>
      </c>
    </row>
    <row r="18" spans="1:8" ht="15.75" customHeight="1" x14ac:dyDescent="0.25">
      <c r="B18" s="19" t="s">
        <v>85</v>
      </c>
      <c r="C18" s="101">
        <v>0.26117847581464998</v>
      </c>
      <c r="D18" s="101">
        <v>0.26117847581464998</v>
      </c>
      <c r="E18" s="101">
        <v>0.26117847581464998</v>
      </c>
      <c r="F18" s="101">
        <v>0.26117847581464998</v>
      </c>
    </row>
    <row r="19" spans="1:8" ht="15.75" customHeight="1" x14ac:dyDescent="0.25">
      <c r="B19" s="19" t="s">
        <v>86</v>
      </c>
      <c r="C19" s="101">
        <v>5.8093570443193618E-2</v>
      </c>
      <c r="D19" s="101">
        <v>5.8093570443193618E-2</v>
      </c>
      <c r="E19" s="101">
        <v>5.8093570443193618E-2</v>
      </c>
      <c r="F19" s="101">
        <v>5.8093570443193618E-2</v>
      </c>
    </row>
    <row r="20" spans="1:8" ht="15.75" customHeight="1" x14ac:dyDescent="0.25">
      <c r="B20" s="19" t="s">
        <v>87</v>
      </c>
      <c r="C20" s="101">
        <v>5.1926603688117058E-2</v>
      </c>
      <c r="D20" s="101">
        <v>5.1926603688117058E-2</v>
      </c>
      <c r="E20" s="101">
        <v>5.1926603688117058E-2</v>
      </c>
      <c r="F20" s="101">
        <v>5.1926603688117058E-2</v>
      </c>
    </row>
    <row r="21" spans="1:8" ht="15.75" customHeight="1" x14ac:dyDescent="0.25">
      <c r="B21" s="19" t="s">
        <v>88</v>
      </c>
      <c r="C21" s="101">
        <v>6.7984117540053082E-2</v>
      </c>
      <c r="D21" s="101">
        <v>6.7984117540053082E-2</v>
      </c>
      <c r="E21" s="101">
        <v>6.7984117540053082E-2</v>
      </c>
      <c r="F21" s="101">
        <v>6.7984117540053082E-2</v>
      </c>
    </row>
    <row r="22" spans="1:8" ht="15.75" customHeight="1" x14ac:dyDescent="0.25">
      <c r="B22" s="19" t="s">
        <v>89</v>
      </c>
      <c r="C22" s="101">
        <v>0.1997532307305715</v>
      </c>
      <c r="D22" s="101">
        <v>0.1997532307305715</v>
      </c>
      <c r="E22" s="101">
        <v>0.1997532307305715</v>
      </c>
      <c r="F22" s="101">
        <v>0.1997532307305715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4.7892169999999998E-2</v>
      </c>
    </row>
    <row r="27" spans="1:8" ht="15.75" customHeight="1" x14ac:dyDescent="0.25">
      <c r="B27" s="19" t="s">
        <v>92</v>
      </c>
      <c r="C27" s="101">
        <v>1.8253354999999999E-2</v>
      </c>
    </row>
    <row r="28" spans="1:8" ht="15.75" customHeight="1" x14ac:dyDescent="0.25">
      <c r="B28" s="19" t="s">
        <v>93</v>
      </c>
      <c r="C28" s="101">
        <v>0.22970390299999999</v>
      </c>
    </row>
    <row r="29" spans="1:8" ht="15.75" customHeight="1" x14ac:dyDescent="0.25">
      <c r="B29" s="19" t="s">
        <v>94</v>
      </c>
      <c r="C29" s="101">
        <v>0.13801279299999999</v>
      </c>
    </row>
    <row r="30" spans="1:8" ht="15.75" customHeight="1" x14ac:dyDescent="0.25">
      <c r="B30" s="19" t="s">
        <v>95</v>
      </c>
      <c r="C30" s="101">
        <v>4.9951097000000007E-2</v>
      </c>
    </row>
    <row r="31" spans="1:8" ht="15.75" customHeight="1" x14ac:dyDescent="0.25">
      <c r="B31" s="19" t="s">
        <v>96</v>
      </c>
      <c r="C31" s="101">
        <v>7.037699800000001E-2</v>
      </c>
    </row>
    <row r="32" spans="1:8" ht="15.75" customHeight="1" x14ac:dyDescent="0.25">
      <c r="B32" s="19" t="s">
        <v>97</v>
      </c>
      <c r="C32" s="101">
        <v>0.14732740899999999</v>
      </c>
    </row>
    <row r="33" spans="2:3" ht="15.75" customHeight="1" x14ac:dyDescent="0.25">
      <c r="B33" s="19" t="s">
        <v>98</v>
      </c>
      <c r="C33" s="101">
        <v>0.124050595</v>
      </c>
    </row>
    <row r="34" spans="2:3" ht="15.75" customHeight="1" x14ac:dyDescent="0.25">
      <c r="B34" s="19" t="s">
        <v>99</v>
      </c>
      <c r="C34" s="101">
        <v>0.17443167800000001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0.38425163564133302</v>
      </c>
      <c r="D2" s="52">
        <f>IFERROR(1-_xlfn.NORM.DIST(_xlfn.NORM.INV(SUM(D4:D5), 0, 1) + 1, 0, 1, TRUE), "")</f>
        <v>0.38425163564133302</v>
      </c>
      <c r="E2" s="52">
        <f>IFERROR(1-_xlfn.NORM.DIST(_xlfn.NORM.INV(SUM(E4:E5), 0, 1) + 1, 0, 1, TRUE), "")</f>
        <v>0.33554118134693767</v>
      </c>
      <c r="F2" s="52">
        <f>IFERROR(1-_xlfn.NORM.DIST(_xlfn.NORM.INV(SUM(F4:F5), 0, 1) + 1, 0, 1, TRUE), "")</f>
        <v>0.18455982337931354</v>
      </c>
      <c r="G2" s="52">
        <f>IFERROR(1-_xlfn.NORM.DIST(_xlfn.NORM.INV(SUM(G4:G5), 0, 1) + 1, 0, 1, TRUE), "")</f>
        <v>0.17927536933085952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0.37555066435866702</v>
      </c>
      <c r="D3" s="52">
        <f>IFERROR(_xlfn.NORM.DIST(_xlfn.NORM.INV(SUM(D4:D5), 0, 1) + 1, 0, 1, TRUE) - SUM(D4:D5), "")</f>
        <v>0.37555066435866702</v>
      </c>
      <c r="E3" s="52">
        <f>IFERROR(_xlfn.NORM.DIST(_xlfn.NORM.INV(SUM(E4:E5), 0, 1) + 1, 0, 1, TRUE) - SUM(E4:E5), "")</f>
        <v>0.38192711865306234</v>
      </c>
      <c r="F3" s="52">
        <f>IFERROR(_xlfn.NORM.DIST(_xlfn.NORM.INV(SUM(F4:F5), 0, 1) + 1, 0, 1, TRUE) - SUM(F4:F5), "")</f>
        <v>0.35601277662068648</v>
      </c>
      <c r="G3" s="52">
        <f>IFERROR(_xlfn.NORM.DIST(_xlfn.NORM.INV(SUM(G4:G5), 0, 1) + 1, 0, 1, TRUE) - SUM(G4:G5), "")</f>
        <v>0.35334953066914043</v>
      </c>
    </row>
    <row r="4" spans="1:15" ht="15.75" customHeight="1" x14ac:dyDescent="0.25">
      <c r="B4" s="5" t="s">
        <v>104</v>
      </c>
      <c r="C4" s="45">
        <v>0.1081442</v>
      </c>
      <c r="D4" s="53">
        <v>0.1081442</v>
      </c>
      <c r="E4" s="53">
        <v>0.1076636</v>
      </c>
      <c r="F4" s="53">
        <v>0.2294967</v>
      </c>
      <c r="G4" s="53">
        <v>0.25755660000000002</v>
      </c>
    </row>
    <row r="5" spans="1:15" ht="15.75" customHeight="1" x14ac:dyDescent="0.25">
      <c r="B5" s="5" t="s">
        <v>105</v>
      </c>
      <c r="C5" s="45">
        <v>0.13205349999999999</v>
      </c>
      <c r="D5" s="53">
        <v>0.13205349999999999</v>
      </c>
      <c r="E5" s="53">
        <v>0.1748681</v>
      </c>
      <c r="F5" s="53">
        <v>0.22993069999999999</v>
      </c>
      <c r="G5" s="53">
        <v>0.20981849999999999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0.6237939633369638</v>
      </c>
      <c r="D8" s="52">
        <f>IFERROR(1-_xlfn.NORM.DIST(_xlfn.NORM.INV(SUM(D10:D11), 0, 1) + 1, 0, 1, TRUE), "")</f>
        <v>0.6237939633369638</v>
      </c>
      <c r="E8" s="52">
        <f>IFERROR(1-_xlfn.NORM.DIST(_xlfn.NORM.INV(SUM(E10:E11), 0, 1) + 1, 0, 1, TRUE), "")</f>
        <v>0.5260449185127567</v>
      </c>
      <c r="F8" s="52">
        <f>IFERROR(1-_xlfn.NORM.DIST(_xlfn.NORM.INV(SUM(F10:F11), 0, 1) + 1, 0, 1, TRUE), "")</f>
        <v>0.57419614178844336</v>
      </c>
      <c r="G8" s="52">
        <f>IFERROR(1-_xlfn.NORM.DIST(_xlfn.NORM.INV(SUM(G10:G11), 0, 1) + 1, 0, 1, TRUE), "")</f>
        <v>0.66895120905570526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0.28202843666303617</v>
      </c>
      <c r="D9" s="52">
        <f>IFERROR(_xlfn.NORM.DIST(_xlfn.NORM.INV(SUM(D10:D11), 0, 1) + 1, 0, 1, TRUE) - SUM(D10:D11), "")</f>
        <v>0.28202843666303617</v>
      </c>
      <c r="E9" s="52">
        <f>IFERROR(_xlfn.NORM.DIST(_xlfn.NORM.INV(SUM(E10:E11), 0, 1) + 1, 0, 1, TRUE) - SUM(E10:E11), "")</f>
        <v>0.33059208148724323</v>
      </c>
      <c r="F9" s="52">
        <f>IFERROR(_xlfn.NORM.DIST(_xlfn.NORM.INV(SUM(F10:F11), 0, 1) + 1, 0, 1, TRUE) - SUM(F10:F11), "")</f>
        <v>0.30820335821155664</v>
      </c>
      <c r="G9" s="52">
        <f>IFERROR(_xlfn.NORM.DIST(_xlfn.NORM.INV(SUM(G10:G11), 0, 1) + 1, 0, 1, TRUE) - SUM(G10:G11), "")</f>
        <v>0.25569249094429469</v>
      </c>
    </row>
    <row r="10" spans="1:15" ht="15.75" customHeight="1" x14ac:dyDescent="0.25">
      <c r="B10" s="5" t="s">
        <v>109</v>
      </c>
      <c r="C10" s="45">
        <v>7.3134499999999991E-2</v>
      </c>
      <c r="D10" s="53">
        <v>7.3134499999999991E-2</v>
      </c>
      <c r="E10" s="53">
        <v>0.100315</v>
      </c>
      <c r="F10" s="53">
        <v>6.7363999999999993E-2</v>
      </c>
      <c r="G10" s="53">
        <v>4.8152399999999998E-2</v>
      </c>
    </row>
    <row r="11" spans="1:15" ht="15.75" customHeight="1" x14ac:dyDescent="0.25">
      <c r="B11" s="5" t="s">
        <v>110</v>
      </c>
      <c r="C11" s="45">
        <v>2.1043099999999999E-2</v>
      </c>
      <c r="D11" s="53">
        <v>2.1043099999999999E-2</v>
      </c>
      <c r="E11" s="53">
        <v>4.3048000000000003E-2</v>
      </c>
      <c r="F11" s="53">
        <v>5.0236500000000003E-2</v>
      </c>
      <c r="G11" s="53">
        <v>2.72039E-2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3.2133600000000012E-2</v>
      </c>
      <c r="D3" s="53">
        <v>7.5453999999999993E-2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7.7461200000000008E-2</v>
      </c>
      <c r="D4" s="53">
        <v>0.2976355</v>
      </c>
      <c r="E4" s="53">
        <v>0.89500409999999997</v>
      </c>
      <c r="F4" s="53">
        <v>0.78634769999999998</v>
      </c>
      <c r="G4" s="53">
        <v>0</v>
      </c>
    </row>
    <row r="5" spans="1:7" x14ac:dyDescent="0.25">
      <c r="B5" s="3" t="s">
        <v>122</v>
      </c>
      <c r="C5" s="52">
        <v>7.4436000000000002E-2</v>
      </c>
      <c r="D5" s="52">
        <v>5.0070099999999999E-2</v>
      </c>
      <c r="E5" s="52">
        <f>1-SUM(E2:E4)</f>
        <v>0.10499590000000003</v>
      </c>
      <c r="F5" s="52">
        <f>1-SUM(F2:F4)</f>
        <v>0.21365230000000002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7DE5FC-4AAD-41CB-AD97-083AB4B2DFCA}"/>
</file>

<file path=customXml/itemProps2.xml><?xml version="1.0" encoding="utf-8"?>
<ds:datastoreItem xmlns:ds="http://schemas.openxmlformats.org/officeDocument/2006/customXml" ds:itemID="{B25F782D-F527-44A3-9F45-8A8385A0A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2024-03-26T04:25:01Z</dcterms:modified>
</cp:coreProperties>
</file>