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07C4D9D-0FFF-45FE-8B31-383742D4029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<sst xmlns="http://schemas.openxmlformats.org/spreadsheetml/2006/main" count="2092" uniqueCount="341">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</sst>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36442523.5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0.90525772094726609</v>
      </c>
    </row>
    <row r="11" spans="1:3" ht="15" customHeight="1" x14ac:dyDescent="0.25">
      <c r="B11" s="5" t="s">
        <v>11</v>
      </c>
      <c r="C11" s="45">
        <v>0.93500000000000005</v>
      </c>
    </row>
    <row r="12" spans="1:3" ht="15" customHeight="1" x14ac:dyDescent="0.25">
      <c r="B12" s="5" t="s">
        <v>12</v>
      </c>
      <c r="C12" s="45">
        <v>0.79799999999999993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4.0000000000000002E-4</v>
      </c>
    </row>
    <row r="24" spans="1:3" ht="15" customHeight="1" x14ac:dyDescent="0.25">
      <c r="B24" s="15" t="s">
        <v>22</v>
      </c>
      <c r="C24" s="45">
        <v>0.62990000000000002</v>
      </c>
    </row>
    <row r="25" spans="1:3" ht="15" customHeight="1" x14ac:dyDescent="0.25">
      <c r="B25" s="15" t="s">
        <v>23</v>
      </c>
      <c r="C25" s="45">
        <v>0.36969999999999997</v>
      </c>
    </row>
    <row r="26" spans="1:3" ht="15" customHeight="1" x14ac:dyDescent="0.25">
      <c r="B26" s="15" t="s">
        <v>24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0.19573648727283799</v>
      </c>
    </row>
    <row r="30" spans="1:3" ht="14.25" customHeight="1" x14ac:dyDescent="0.25">
      <c r="B30" s="25" t="s">
        <v>27</v>
      </c>
      <c r="C30" s="99">
        <v>6.6216535073416599E-2</v>
      </c>
    </row>
    <row r="31" spans="1:3" ht="14.25" customHeight="1" x14ac:dyDescent="0.25">
      <c r="B31" s="25" t="s">
        <v>28</v>
      </c>
      <c r="C31" s="99">
        <v>0.13435462918095001</v>
      </c>
    </row>
    <row r="32" spans="1:3" ht="14.25" customHeight="1" x14ac:dyDescent="0.25">
      <c r="B32" s="25" t="s">
        <v>29</v>
      </c>
      <c r="C32" s="99">
        <v>0.60369234847279496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34.921909999999997</v>
      </c>
    </row>
    <row r="38" spans="1:5" ht="15" customHeight="1" x14ac:dyDescent="0.25">
      <c r="B38" s="11" t="s">
        <v>34</v>
      </c>
      <c r="C38" s="43">
        <v>70.588530000000006</v>
      </c>
      <c r="D38" s="12"/>
      <c r="E38" s="13"/>
    </row>
    <row r="39" spans="1:5" ht="15" customHeight="1" x14ac:dyDescent="0.25">
      <c r="B39" s="11" t="s">
        <v>35</v>
      </c>
      <c r="C39" s="43">
        <v>110.81927</v>
      </c>
      <c r="D39" s="12"/>
      <c r="E39" s="12"/>
    </row>
    <row r="40" spans="1:5" ht="15" customHeight="1" x14ac:dyDescent="0.25">
      <c r="B40" s="11" t="s">
        <v>36</v>
      </c>
      <c r="C40" s="100">
        <v>10.47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22.49146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8.4424999999999986E-3</v>
      </c>
      <c r="D45" s="12"/>
    </row>
    <row r="46" spans="1:5" ht="15.75" customHeight="1" x14ac:dyDescent="0.25">
      <c r="B46" s="11" t="s">
        <v>41</v>
      </c>
      <c r="C46" s="45">
        <v>9.0714000000000003E-2</v>
      </c>
      <c r="D46" s="12"/>
    </row>
    <row r="47" spans="1:5" ht="15.75" customHeight="1" x14ac:dyDescent="0.25">
      <c r="B47" s="11" t="s">
        <v>42</v>
      </c>
      <c r="C47" s="45">
        <v>7.29717E-2</v>
      </c>
      <c r="D47" s="12"/>
      <c r="E47" s="13"/>
    </row>
    <row r="48" spans="1:5" ht="15" customHeight="1" x14ac:dyDescent="0.25">
      <c r="B48" s="11" t="s">
        <v>43</v>
      </c>
      <c r="C48" s="46">
        <v>0.82787180000000005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0.11323112951924</v>
      </c>
      <c r="C2" s="98">
        <v>0.95</v>
      </c>
      <c r="D2" s="56">
        <v>39.888859002919943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54.752071881275683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130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3.5873272177965978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17.43582110877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17.43582110877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17.43582110877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17.43582110877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17.43582110877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17.43582110877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0.17195999738539999</v>
      </c>
      <c r="C16" s="98">
        <v>0.95</v>
      </c>
      <c r="D16" s="56">
        <v>0.36188471973576708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3.082565241453175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3.082565241453175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0.54565930000000007</v>
      </c>
      <c r="C21" s="98">
        <v>0.95</v>
      </c>
      <c r="D21" s="56">
        <v>33.744034081912098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8.4545999999999996E-3</v>
      </c>
      <c r="C23" s="98">
        <v>0.95</v>
      </c>
      <c r="D23" s="56">
        <v>5.7056441979252872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0.36680256677680001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0.14517974084464</v>
      </c>
      <c r="C27" s="98">
        <v>0.95</v>
      </c>
      <c r="D27" s="56">
        <v>25.164486250613059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0.45741510000000002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72.244943512455777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0.35349840139862337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0.34070879999999998</v>
      </c>
      <c r="C32" s="98">
        <v>0.95</v>
      </c>
      <c r="D32" s="56">
        <v>0.71154246388970954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0.46570679999999998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0.40255580000000002</v>
      </c>
      <c r="C38" s="98">
        <v>0.95</v>
      </c>
      <c r="D38" s="56">
        <v>8.1649856306609028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0.31096489999999999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0.12158224000000001</v>
      </c>
      <c r="C3" s="21">
        <f>frac_mam_1_5months * 2.6</f>
        <v>0.12158224000000001</v>
      </c>
      <c r="D3" s="21">
        <f>frac_mam_6_11months * 2.6</f>
        <v>0.26646515999999998</v>
      </c>
      <c r="E3" s="21">
        <f>frac_mam_12_23months * 2.6</f>
        <v>0.20430253999999998</v>
      </c>
      <c r="F3" s="21">
        <f>frac_mam_24_59months * 2.6</f>
        <v>8.2727580000000009E-2</v>
      </c>
    </row>
    <row r="4" spans="1:6" ht="15.75" customHeight="1" x14ac:dyDescent="0.25">
      <c r="A4" s="3" t="s">
        <v>205</v>
      </c>
      <c r="B4" s="21">
        <f>frac_sam_1month * 2.6</f>
        <v>6.0881600000000001E-2</v>
      </c>
      <c r="C4" s="21">
        <f>frac_sam_1_5months * 2.6</f>
        <v>6.0881600000000001E-2</v>
      </c>
      <c r="D4" s="21">
        <f>frac_sam_6_11months * 2.6</f>
        <v>8.6184280000000002E-2</v>
      </c>
      <c r="E4" s="21">
        <f>frac_sam_12_23months * 2.6</f>
        <v>8.4342700000000007E-2</v>
      </c>
      <c r="F4" s="21">
        <f>frac_sam_24_59months * 2.6</f>
        <v>2.3069280000000001E-2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348708.71419999999</v>
      </c>
      <c r="C2" s="49">
        <v>855000</v>
      </c>
      <c r="D2" s="49">
        <v>1877000</v>
      </c>
      <c r="E2" s="49">
        <v>1864000</v>
      </c>
      <c r="F2" s="49">
        <v>1656000</v>
      </c>
      <c r="G2" s="17">
        <f t="shared" ref="G2:G13" si="0">C2+D2+E2+F2</f>
        <v>6252000</v>
      </c>
      <c r="H2" s="17">
        <f t="shared" ref="H2:H13" si="1">(B2 + stillbirth*B2/(1000-stillbirth))/(1-abortion)</f>
        <v>405377.43281506264</v>
      </c>
      <c r="I2" s="17">
        <f t="shared" ref="I2:I13" si="2">G2-H2</f>
        <v>5846622.5671849372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347464.28600000002</v>
      </c>
      <c r="C3" s="50">
        <v>842000</v>
      </c>
      <c r="D3" s="50">
        <v>1858000</v>
      </c>
      <c r="E3" s="50">
        <v>1876000</v>
      </c>
      <c r="F3" s="50">
        <v>1642000</v>
      </c>
      <c r="G3" s="17">
        <f t="shared" si="0"/>
        <v>6218000</v>
      </c>
      <c r="H3" s="17">
        <f t="shared" si="1"/>
        <v>403930.77235463803</v>
      </c>
      <c r="I3" s="17">
        <f t="shared" si="2"/>
        <v>5814069.2276453618</v>
      </c>
    </row>
    <row r="4" spans="1:9" ht="15.75" customHeight="1" x14ac:dyDescent="0.25">
      <c r="A4" s="5">
        <f t="shared" si="3"/>
        <v>2026</v>
      </c>
      <c r="B4" s="49">
        <v>344560.79200000002</v>
      </c>
      <c r="C4" s="50">
        <v>834000</v>
      </c>
      <c r="D4" s="50">
        <v>1838000</v>
      </c>
      <c r="E4" s="50">
        <v>1885000</v>
      </c>
      <c r="F4" s="50">
        <v>1647000</v>
      </c>
      <c r="G4" s="17">
        <f t="shared" si="0"/>
        <v>6204000</v>
      </c>
      <c r="H4" s="17">
        <f t="shared" si="1"/>
        <v>400555.43099956401</v>
      </c>
      <c r="I4" s="17">
        <f t="shared" si="2"/>
        <v>5803444.569000436</v>
      </c>
    </row>
    <row r="5" spans="1:9" ht="15.75" customHeight="1" x14ac:dyDescent="0.25">
      <c r="A5" s="5">
        <f t="shared" si="3"/>
        <v>2027</v>
      </c>
      <c r="B5" s="49">
        <v>341578.34</v>
      </c>
      <c r="C5" s="50">
        <v>829000</v>
      </c>
      <c r="D5" s="50">
        <v>1816000</v>
      </c>
      <c r="E5" s="50">
        <v>1893000</v>
      </c>
      <c r="F5" s="50">
        <v>1670000</v>
      </c>
      <c r="G5" s="17">
        <f t="shared" si="0"/>
        <v>6208000</v>
      </c>
      <c r="H5" s="17">
        <f t="shared" si="1"/>
        <v>397088.30016508565</v>
      </c>
      <c r="I5" s="17">
        <f t="shared" si="2"/>
        <v>5810911.6998349139</v>
      </c>
    </row>
    <row r="6" spans="1:9" ht="15.75" customHeight="1" x14ac:dyDescent="0.25">
      <c r="A6" s="5">
        <f t="shared" si="3"/>
        <v>2028</v>
      </c>
      <c r="B6" s="49">
        <v>338493.33360000001</v>
      </c>
      <c r="C6" s="50">
        <v>827000</v>
      </c>
      <c r="D6" s="50">
        <v>1794000</v>
      </c>
      <c r="E6" s="50">
        <v>1899000</v>
      </c>
      <c r="F6" s="50">
        <v>1704000</v>
      </c>
      <c r="G6" s="17">
        <f t="shared" si="0"/>
        <v>6224000</v>
      </c>
      <c r="H6" s="17">
        <f t="shared" si="1"/>
        <v>393501.94879580848</v>
      </c>
      <c r="I6" s="17">
        <f t="shared" si="2"/>
        <v>5830498.0512041915</v>
      </c>
    </row>
    <row r="7" spans="1:9" ht="15.75" customHeight="1" x14ac:dyDescent="0.25">
      <c r="A7" s="5">
        <f t="shared" si="3"/>
        <v>2029</v>
      </c>
      <c r="B7" s="49">
        <v>335308.54840000003</v>
      </c>
      <c r="C7" s="50">
        <v>826000</v>
      </c>
      <c r="D7" s="50">
        <v>1771000</v>
      </c>
      <c r="E7" s="50">
        <v>1901000</v>
      </c>
      <c r="F7" s="50">
        <v>1740000</v>
      </c>
      <c r="G7" s="17">
        <f t="shared" si="0"/>
        <v>6238000</v>
      </c>
      <c r="H7" s="17">
        <f t="shared" si="1"/>
        <v>389799.6035550097</v>
      </c>
      <c r="I7" s="17">
        <f t="shared" si="2"/>
        <v>5848200.3964449903</v>
      </c>
    </row>
    <row r="8" spans="1:9" ht="15.75" customHeight="1" x14ac:dyDescent="0.25">
      <c r="A8" s="5">
        <f t="shared" si="3"/>
        <v>2030</v>
      </c>
      <c r="B8" s="49">
        <v>332026.76</v>
      </c>
      <c r="C8" s="50">
        <v>827000</v>
      </c>
      <c r="D8" s="50">
        <v>1749000</v>
      </c>
      <c r="E8" s="50">
        <v>1898000</v>
      </c>
      <c r="F8" s="50">
        <v>1770000</v>
      </c>
      <c r="G8" s="17">
        <f t="shared" si="0"/>
        <v>6244000</v>
      </c>
      <c r="H8" s="17">
        <f t="shared" si="1"/>
        <v>385984.49110596656</v>
      </c>
      <c r="I8" s="17">
        <f t="shared" si="2"/>
        <v>5858015.5088940337</v>
      </c>
    </row>
    <row r="9" spans="1:9" ht="15.75" customHeight="1" x14ac:dyDescent="0.25">
      <c r="A9" s="5">
        <f t="shared" si="3"/>
        <v>2031</v>
      </c>
      <c r="B9" s="49">
        <v>329643.62368571432</v>
      </c>
      <c r="C9" s="50">
        <v>823000</v>
      </c>
      <c r="D9" s="50">
        <v>1730714.2857142859</v>
      </c>
      <c r="E9" s="50">
        <v>1902857.142857143</v>
      </c>
      <c r="F9" s="50">
        <v>1786285.7142857141</v>
      </c>
      <c r="G9" s="17">
        <f t="shared" si="0"/>
        <v>6242857.1428571437</v>
      </c>
      <c r="H9" s="17">
        <f t="shared" si="1"/>
        <v>383214.07086181</v>
      </c>
      <c r="I9" s="17">
        <f t="shared" si="2"/>
        <v>5859643.0719953338</v>
      </c>
    </row>
    <row r="10" spans="1:9" ht="15.75" customHeight="1" x14ac:dyDescent="0.25">
      <c r="A10" s="5">
        <f t="shared" si="3"/>
        <v>2032</v>
      </c>
      <c r="B10" s="49">
        <v>327097.81478367338</v>
      </c>
      <c r="C10" s="50">
        <v>820285.71428571432</v>
      </c>
      <c r="D10" s="50">
        <v>1712530.612244898</v>
      </c>
      <c r="E10" s="50">
        <v>1906693.8775510211</v>
      </c>
      <c r="F10" s="50">
        <v>1806897.9591836741</v>
      </c>
      <c r="G10" s="17">
        <f t="shared" si="0"/>
        <v>6246408.1632653074</v>
      </c>
      <c r="H10" s="17">
        <f t="shared" si="1"/>
        <v>380254.54207712016</v>
      </c>
      <c r="I10" s="17">
        <f t="shared" si="2"/>
        <v>5866153.621188187</v>
      </c>
    </row>
    <row r="11" spans="1:9" ht="15.75" customHeight="1" x14ac:dyDescent="0.25">
      <c r="A11" s="5">
        <f t="shared" si="3"/>
        <v>2033</v>
      </c>
      <c r="B11" s="49">
        <v>324603.10375276959</v>
      </c>
      <c r="C11" s="50">
        <v>818326.53061224497</v>
      </c>
      <c r="D11" s="50">
        <v>1694606.4139941691</v>
      </c>
      <c r="E11" s="50">
        <v>1909793.002915452</v>
      </c>
      <c r="F11" s="50">
        <v>1829740.524781341</v>
      </c>
      <c r="G11" s="17">
        <f t="shared" si="0"/>
        <v>6252466.472303207</v>
      </c>
      <c r="H11" s="17">
        <f t="shared" si="1"/>
        <v>377354.41508819966</v>
      </c>
      <c r="I11" s="17">
        <f t="shared" si="2"/>
        <v>5875112.057215007</v>
      </c>
    </row>
    <row r="12" spans="1:9" ht="15.75" customHeight="1" x14ac:dyDescent="0.25">
      <c r="A12" s="5">
        <f t="shared" si="3"/>
        <v>2034</v>
      </c>
      <c r="B12" s="49">
        <v>322178.07000316528</v>
      </c>
      <c r="C12" s="50">
        <v>816801.74927113706</v>
      </c>
      <c r="D12" s="50">
        <v>1677264.4731361929</v>
      </c>
      <c r="E12" s="50">
        <v>1912192.003331945</v>
      </c>
      <c r="F12" s="50">
        <v>1852560.5997501039</v>
      </c>
      <c r="G12" s="17">
        <f t="shared" si="0"/>
        <v>6258818.8254893795</v>
      </c>
      <c r="H12" s="17">
        <f t="shared" si="1"/>
        <v>374535.28864864452</v>
      </c>
      <c r="I12" s="17">
        <f t="shared" si="2"/>
        <v>5884283.536840735</v>
      </c>
    </row>
    <row r="13" spans="1:9" ht="15.75" customHeight="1" x14ac:dyDescent="0.25">
      <c r="A13" s="5">
        <f t="shared" si="3"/>
        <v>2035</v>
      </c>
      <c r="B13" s="49">
        <v>319847.31806076033</v>
      </c>
      <c r="C13" s="50">
        <v>815344.85630987096</v>
      </c>
      <c r="D13" s="50">
        <v>1660587.9692985071</v>
      </c>
      <c r="E13" s="50">
        <v>1914076.5752365091</v>
      </c>
      <c r="F13" s="50">
        <v>1873783.5425715479</v>
      </c>
      <c r="G13" s="17">
        <f t="shared" si="0"/>
        <v>6263792.9434164353</v>
      </c>
      <c r="H13" s="17">
        <f t="shared" si="1"/>
        <v>371825.76577047829</v>
      </c>
      <c r="I13" s="17">
        <f t="shared" si="2"/>
        <v>5891967.1776459571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0.57645933102259594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0.52139598198951398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0.84881298082070722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0.81797716052646385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0.84881298082070722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0.81797716052646385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0.37559894277661798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0.3249994584326012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0.81267590785950006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0.77641111473167757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0.81267590785950006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0.77641111473167757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0.89800374510868697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0.87573194891765416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0.8855961231434536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0.8610342770057583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0.8855961231434536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0.8610342770057583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0.85481997677119637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2.3730299999999999E-2</v>
      </c>
    </row>
    <row r="4" spans="1:8" ht="15.75" customHeight="1" x14ac:dyDescent="0.25">
      <c r="B4" s="19" t="s">
        <v>69</v>
      </c>
      <c r="C4" s="101">
        <v>0.15361009999999989</v>
      </c>
    </row>
    <row r="5" spans="1:8" ht="15.75" customHeight="1" x14ac:dyDescent="0.25">
      <c r="B5" s="19" t="s">
        <v>70</v>
      </c>
      <c r="C5" s="101">
        <v>0.18025830000000001</v>
      </c>
    </row>
    <row r="6" spans="1:8" ht="15.75" customHeight="1" x14ac:dyDescent="0.25">
      <c r="B6" s="19" t="s">
        <v>71</v>
      </c>
      <c r="C6" s="101">
        <v>0.28443859999999987</v>
      </c>
    </row>
    <row r="7" spans="1:8" ht="15.75" customHeight="1" x14ac:dyDescent="0.25">
      <c r="B7" s="19" t="s">
        <v>72</v>
      </c>
      <c r="C7" s="101">
        <v>0.18089420000000009</v>
      </c>
    </row>
    <row r="8" spans="1:8" ht="15.75" customHeight="1" x14ac:dyDescent="0.25">
      <c r="B8" s="19" t="s">
        <v>73</v>
      </c>
      <c r="C8" s="101">
        <v>7.6880999999999998E-3</v>
      </c>
    </row>
    <row r="9" spans="1:8" ht="15.75" customHeight="1" x14ac:dyDescent="0.25">
      <c r="B9" s="19" t="s">
        <v>74</v>
      </c>
      <c r="C9" s="101">
        <v>4.4153200000000038E-2</v>
      </c>
    </row>
    <row r="10" spans="1:8" ht="15.75" customHeight="1" x14ac:dyDescent="0.25">
      <c r="B10" s="19" t="s">
        <v>75</v>
      </c>
      <c r="C10" s="101">
        <v>0.12522720000000001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0.2604796154195424</v>
      </c>
      <c r="D14" s="55">
        <v>0.2604796154195424</v>
      </c>
      <c r="E14" s="55">
        <v>0.2604796154195424</v>
      </c>
      <c r="F14" s="55">
        <v>0.2604796154195424</v>
      </c>
    </row>
    <row r="15" spans="1:8" ht="15.75" customHeight="1" x14ac:dyDescent="0.25">
      <c r="B15" s="19" t="s">
        <v>82</v>
      </c>
      <c r="C15" s="101">
        <v>0.19525974369423979</v>
      </c>
      <c r="D15" s="101">
        <v>0.19525974369423979</v>
      </c>
      <c r="E15" s="101">
        <v>0.19525974369423979</v>
      </c>
      <c r="F15" s="101">
        <v>0.19525974369423979</v>
      </c>
    </row>
    <row r="16" spans="1:8" ht="15.75" customHeight="1" x14ac:dyDescent="0.25">
      <c r="B16" s="19" t="s">
        <v>83</v>
      </c>
      <c r="C16" s="101">
        <v>2.722073044841733E-2</v>
      </c>
      <c r="D16" s="101">
        <v>2.722073044841733E-2</v>
      </c>
      <c r="E16" s="101">
        <v>2.722073044841733E-2</v>
      </c>
      <c r="F16" s="101">
        <v>2.722073044841733E-2</v>
      </c>
    </row>
    <row r="17" spans="1:8" ht="15.75" customHeight="1" x14ac:dyDescent="0.25">
      <c r="B17" s="19" t="s">
        <v>84</v>
      </c>
      <c r="C17" s="101">
        <v>4.6405501980126163E-2</v>
      </c>
      <c r="D17" s="101">
        <v>4.6405501980126163E-2</v>
      </c>
      <c r="E17" s="101">
        <v>4.6405501980126163E-2</v>
      </c>
      <c r="F17" s="101">
        <v>4.6405501980126163E-2</v>
      </c>
    </row>
    <row r="18" spans="1:8" ht="15.75" customHeight="1" x14ac:dyDescent="0.25">
      <c r="B18" s="19" t="s">
        <v>85</v>
      </c>
      <c r="C18" s="101">
        <v>0.30288838111377808</v>
      </c>
      <c r="D18" s="101">
        <v>0.30288838111377808</v>
      </c>
      <c r="E18" s="101">
        <v>0.30288838111377808</v>
      </c>
      <c r="F18" s="101">
        <v>0.30288838111377808</v>
      </c>
    </row>
    <row r="19" spans="1:8" ht="15.75" customHeight="1" x14ac:dyDescent="0.25">
      <c r="B19" s="19" t="s">
        <v>86</v>
      </c>
      <c r="C19" s="101">
        <v>1.283837375823718E-2</v>
      </c>
      <c r="D19" s="101">
        <v>1.283837375823718E-2</v>
      </c>
      <c r="E19" s="101">
        <v>1.283837375823718E-2</v>
      </c>
      <c r="F19" s="101">
        <v>1.283837375823718E-2</v>
      </c>
    </row>
    <row r="20" spans="1:8" ht="15.75" customHeight="1" x14ac:dyDescent="0.25">
      <c r="B20" s="19" t="s">
        <v>87</v>
      </c>
      <c r="C20" s="101">
        <v>2.0584470768969271E-2</v>
      </c>
      <c r="D20" s="101">
        <v>2.0584470768969271E-2</v>
      </c>
      <c r="E20" s="101">
        <v>2.0584470768969271E-2</v>
      </c>
      <c r="F20" s="101">
        <v>2.0584470768969271E-2</v>
      </c>
    </row>
    <row r="21" spans="1:8" ht="15.75" customHeight="1" x14ac:dyDescent="0.25">
      <c r="B21" s="19" t="s">
        <v>88</v>
      </c>
      <c r="C21" s="101">
        <v>4.3581722040455448E-2</v>
      </c>
      <c r="D21" s="101">
        <v>4.3581722040455448E-2</v>
      </c>
      <c r="E21" s="101">
        <v>4.3581722040455448E-2</v>
      </c>
      <c r="F21" s="101">
        <v>4.3581722040455448E-2</v>
      </c>
    </row>
    <row r="22" spans="1:8" ht="15.75" customHeight="1" x14ac:dyDescent="0.25">
      <c r="B22" s="19" t="s">
        <v>89</v>
      </c>
      <c r="C22" s="101">
        <v>9.0741460776234198E-2</v>
      </c>
      <c r="D22" s="101">
        <v>9.0741460776234198E-2</v>
      </c>
      <c r="E22" s="101">
        <v>9.0741460776234198E-2</v>
      </c>
      <c r="F22" s="101">
        <v>9.0741460776234198E-2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0.45761689286760021</v>
      </c>
      <c r="D2" s="52">
        <f>IFERROR(1-_xlfn.NORM.DIST(_xlfn.NORM.INV(SUM(D4:D5), 0, 1) + 1, 0, 1, TRUE), "")</f>
        <v>0.45761689286760021</v>
      </c>
      <c r="E2" s="52">
        <f>IFERROR(1-_xlfn.NORM.DIST(_xlfn.NORM.INV(SUM(E4:E5), 0, 1) + 1, 0, 1, TRUE), "")</f>
        <v>0.39142740442980484</v>
      </c>
      <c r="F2" s="52">
        <f>IFERROR(1-_xlfn.NORM.DIST(_xlfn.NORM.INV(SUM(F4:F5), 0, 1) + 1, 0, 1, TRUE), "")</f>
        <v>0.2378010811852066</v>
      </c>
      <c r="G2" s="52">
        <f>IFERROR(1-_xlfn.NORM.DIST(_xlfn.NORM.INV(SUM(G4:G5), 0, 1) + 1, 0, 1, TRUE), "")</f>
        <v>0.216654585652856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0.35660460713239978</v>
      </c>
      <c r="D3" s="52">
        <f>IFERROR(_xlfn.NORM.DIST(_xlfn.NORM.INV(SUM(D4:D5), 0, 1) + 1, 0, 1, TRUE) - SUM(D4:D5), "")</f>
        <v>0.35660460713239978</v>
      </c>
      <c r="E3" s="52">
        <f>IFERROR(_xlfn.NORM.DIST(_xlfn.NORM.INV(SUM(E4:E5), 0, 1) + 1, 0, 1, TRUE) - SUM(E4:E5), "")</f>
        <v>0.37416229557019515</v>
      </c>
      <c r="F3" s="52">
        <f>IFERROR(_xlfn.NORM.DIST(_xlfn.NORM.INV(SUM(F4:F5), 0, 1) + 1, 0, 1, TRUE) - SUM(F4:F5), "")</f>
        <v>0.37499201881479338</v>
      </c>
      <c r="G3" s="52">
        <f>IFERROR(_xlfn.NORM.DIST(_xlfn.NORM.INV(SUM(G4:G5), 0, 1) + 1, 0, 1, TRUE) - SUM(G4:G5), "")</f>
        <v>0.369030214347144</v>
      </c>
    </row>
    <row r="4" spans="1:15" ht="15.75" customHeight="1" x14ac:dyDescent="0.25">
      <c r="B4" s="5" t="s">
        <v>104</v>
      </c>
      <c r="C4" s="45">
        <v>0.1224695</v>
      </c>
      <c r="D4" s="53">
        <v>0.1224695</v>
      </c>
      <c r="E4" s="53">
        <v>0.1556854</v>
      </c>
      <c r="F4" s="53">
        <v>0.2263136</v>
      </c>
      <c r="G4" s="53">
        <v>0.2057001</v>
      </c>
    </row>
    <row r="5" spans="1:15" ht="15.75" customHeight="1" x14ac:dyDescent="0.25">
      <c r="B5" s="5" t="s">
        <v>105</v>
      </c>
      <c r="C5" s="45">
        <v>6.3309000000000004E-2</v>
      </c>
      <c r="D5" s="53">
        <v>6.3309000000000004E-2</v>
      </c>
      <c r="E5" s="53">
        <v>7.87249E-2</v>
      </c>
      <c r="F5" s="53">
        <v>0.16089329999999999</v>
      </c>
      <c r="G5" s="53">
        <v>0.2086151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0.68241534048444352</v>
      </c>
      <c r="D8" s="52">
        <f>IFERROR(1-_xlfn.NORM.DIST(_xlfn.NORM.INV(SUM(D10:D11), 0, 1) + 1, 0, 1, TRUE), "")</f>
        <v>0.68241534048444352</v>
      </c>
      <c r="E8" s="52">
        <f>IFERROR(1-_xlfn.NORM.DIST(_xlfn.NORM.INV(SUM(E10:E11), 0, 1) + 1, 0, 1, TRUE), "")</f>
        <v>0.53988553147520657</v>
      </c>
      <c r="F8" s="52">
        <f>IFERROR(1-_xlfn.NORM.DIST(_xlfn.NORM.INV(SUM(F10:F11), 0, 1) + 1, 0, 1, TRUE), "")</f>
        <v>0.58750645353380182</v>
      </c>
      <c r="G8" s="52">
        <f>IFERROR(1-_xlfn.NORM.DIST(_xlfn.NORM.INV(SUM(G10:G11), 0, 1) + 1, 0, 1, TRUE), "")</f>
        <v>0.77117497347137087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0.24740625951555642</v>
      </c>
      <c r="D9" s="52">
        <f>IFERROR(_xlfn.NORM.DIST(_xlfn.NORM.INV(SUM(D10:D11), 0, 1) + 1, 0, 1, TRUE) - SUM(D10:D11), "")</f>
        <v>0.24740625951555642</v>
      </c>
      <c r="E9" s="52">
        <f>IFERROR(_xlfn.NORM.DIST(_xlfn.NORM.INV(SUM(E10:E11), 0, 1) + 1, 0, 1, TRUE) - SUM(E10:E11), "")</f>
        <v>0.32448006852479344</v>
      </c>
      <c r="F9" s="52">
        <f>IFERROR(_xlfn.NORM.DIST(_xlfn.NORM.INV(SUM(F10:F11), 0, 1) + 1, 0, 1, TRUE) - SUM(F10:F11), "")</f>
        <v>0.30147614646619819</v>
      </c>
      <c r="G9" s="52">
        <f>IFERROR(_xlfn.NORM.DIST(_xlfn.NORM.INV(SUM(G10:G11), 0, 1) + 1, 0, 1, TRUE) - SUM(G10:G11), "")</f>
        <v>0.18813392652862915</v>
      </c>
    </row>
    <row r="10" spans="1:15" ht="15.75" customHeight="1" x14ac:dyDescent="0.25">
      <c r="B10" s="5" t="s">
        <v>109</v>
      </c>
      <c r="C10" s="45">
        <v>4.6762400000000003E-2</v>
      </c>
      <c r="D10" s="53">
        <v>4.6762400000000003E-2</v>
      </c>
      <c r="E10" s="53">
        <v>0.1024866</v>
      </c>
      <c r="F10" s="53">
        <v>7.8577899999999992E-2</v>
      </c>
      <c r="G10" s="53">
        <v>3.1818300000000001E-2</v>
      </c>
    </row>
    <row r="11" spans="1:15" ht="15.75" customHeight="1" x14ac:dyDescent="0.25">
      <c r="B11" s="5" t="s">
        <v>110</v>
      </c>
      <c r="C11" s="45">
        <v>2.3415999999999999E-2</v>
      </c>
      <c r="D11" s="53">
        <v>2.3415999999999999E-2</v>
      </c>
      <c r="E11" s="53">
        <v>3.3147799999999998E-2</v>
      </c>
      <c r="F11" s="53">
        <v>3.2439500000000003E-2</v>
      </c>
      <c r="G11" s="53">
        <v>8.8728000000000001E-3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0.45345079999999999</v>
      </c>
      <c r="D2" s="53">
        <v>0.34070879999999998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0.35429680000000002</v>
      </c>
      <c r="D3" s="53">
        <v>0.35324159999999999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0.1616264</v>
      </c>
      <c r="D4" s="53">
        <v>0.28525210000000001</v>
      </c>
      <c r="E4" s="53">
        <v>0.96806420000000004</v>
      </c>
      <c r="F4" s="53">
        <v>0.5590465</v>
      </c>
      <c r="G4" s="53">
        <v>0</v>
      </c>
    </row>
    <row r="5" spans="1:7" x14ac:dyDescent="0.25">
      <c r="B5" s="3" t="s">
        <v>122</v>
      </c>
      <c r="C5" s="52">
        <v>3.0626E-2</v>
      </c>
      <c r="D5" s="52">
        <v>2.07975E-2</v>
      </c>
      <c r="E5" s="52">
        <f>1-SUM(E2:E4)</f>
        <v>3.1935799999999959E-2</v>
      </c>
      <c r="F5" s="52">
        <f>1-SUM(F2:F4)</f>
        <v>0.4409535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ADE97-2E0B-4863-B183-51B99D2B12E0}"/>
</file>

<file path=customXml/itemProps2.xml><?xml version="1.0" encoding="utf-8"?>
<ds:datastoreItem xmlns:ds="http://schemas.openxmlformats.org/officeDocument/2006/customXml" ds:itemID="{3EFE44C3-65FE-442F-BB25-0E6AAE07B5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2024-03-26T04:24:59Z</dcterms:modified>
</cp:coreProperties>
</file>