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1803FAA-8171-4C54-8FF8-0AD226F10C6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<sst xmlns="http://schemas.openxmlformats.org/spreadsheetml/2006/main" count="2092" uniqueCount="341">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</sst>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1006424.609375</v>
      </c>
    </row>
    <row r="8" spans="1:3" ht="15" customHeight="1" x14ac:dyDescent="0.25">
      <c r="B8" s="5" t="s">
        <v>8</v>
      </c>
      <c r="C8" s="44">
        <v>3.5000000000000003E-2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0.80865753173828092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0.1108</v>
      </c>
    </row>
    <row r="24" spans="1:3" ht="15" customHeight="1" x14ac:dyDescent="0.25">
      <c r="B24" s="15" t="s">
        <v>22</v>
      </c>
      <c r="C24" s="45">
        <v>0.51619999999999999</v>
      </c>
    </row>
    <row r="25" spans="1:3" ht="15" customHeight="1" x14ac:dyDescent="0.25">
      <c r="B25" s="15" t="s">
        <v>23</v>
      </c>
      <c r="C25" s="45">
        <v>0.3543</v>
      </c>
    </row>
    <row r="26" spans="1:3" ht="15" customHeight="1" x14ac:dyDescent="0.25">
      <c r="B26" s="15" t="s">
        <v>24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0.57290349526853401</v>
      </c>
    </row>
    <row r="30" spans="1:3" ht="14.25" customHeight="1" x14ac:dyDescent="0.25">
      <c r="B30" s="25" t="s">
        <v>27</v>
      </c>
      <c r="C30" s="99">
        <v>2.97816918362898E-2</v>
      </c>
    </row>
    <row r="31" spans="1:3" ht="14.25" customHeight="1" x14ac:dyDescent="0.25">
      <c r="B31" s="25" t="s">
        <v>28</v>
      </c>
      <c r="C31" s="99">
        <v>2.5306962187057899E-2</v>
      </c>
    </row>
    <row r="32" spans="1:3" ht="14.25" customHeight="1" x14ac:dyDescent="0.25">
      <c r="B32" s="25" t="s">
        <v>29</v>
      </c>
      <c r="C32" s="99">
        <v>0.37200785070811798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3.23326</v>
      </c>
    </row>
    <row r="38" spans="1:5" ht="15" customHeight="1" x14ac:dyDescent="0.25">
      <c r="B38" s="11" t="s">
        <v>34</v>
      </c>
      <c r="C38" s="43">
        <v>5.2582199999999997</v>
      </c>
      <c r="D38" s="12"/>
      <c r="E38" s="13"/>
    </row>
    <row r="39" spans="1:5" ht="15" customHeight="1" x14ac:dyDescent="0.25">
      <c r="B39" s="11" t="s">
        <v>35</v>
      </c>
      <c r="C39" s="43">
        <v>6.4268799999999997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3.3947500000000002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7.1955999999999999E-3</v>
      </c>
      <c r="D45" s="12"/>
    </row>
    <row r="46" spans="1:5" ht="15.75" customHeight="1" x14ac:dyDescent="0.25">
      <c r="B46" s="11" t="s">
        <v>41</v>
      </c>
      <c r="C46" s="45">
        <v>7.7315800000000004E-2</v>
      </c>
      <c r="D46" s="12"/>
    </row>
    <row r="47" spans="1:5" ht="15.75" customHeight="1" x14ac:dyDescent="0.25">
      <c r="B47" s="11" t="s">
        <v>42</v>
      </c>
      <c r="C47" s="45">
        <v>7.4158099999999991E-2</v>
      </c>
      <c r="D47" s="12"/>
      <c r="E47" s="13"/>
    </row>
    <row r="48" spans="1:5" ht="15" customHeight="1" x14ac:dyDescent="0.25">
      <c r="B48" s="11" t="s">
        <v>43</v>
      </c>
      <c r="C48" s="46">
        <v>0.84133049999999998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0.62845099999999998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8.1845530999999999E-2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0.14238318799999999</v>
      </c>
      <c r="C2" s="98">
        <v>0.95</v>
      </c>
      <c r="D2" s="56">
        <v>92.337747645899924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40.649110236447719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952.2771040936276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8.6128948600850652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13.78140968024363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13.78140968024363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13.78140968024363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13.78140968024363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13.78140968024363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13.78140968024363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0.18789175999999999</v>
      </c>
      <c r="C16" s="98">
        <v>0.95</v>
      </c>
      <c r="D16" s="56">
        <v>1.4881754801389779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21.79150990690356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21.79150990690356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91.149218966868133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24.185634611008918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4.7601065600060064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0.7370952985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0.18255716799999999</v>
      </c>
      <c r="C27" s="98">
        <v>0.95</v>
      </c>
      <c r="D27" s="56">
        <v>19.347107873216441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191.95165548538569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0.83197235394544489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3.2744527743238541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0.85690619999999995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4.9836110403594773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0.181607496744186</v>
      </c>
      <c r="C3" s="21">
        <f>frac_mam_1_5months * 2.6</f>
        <v>0.181607496744186</v>
      </c>
      <c r="D3" s="21">
        <f>frac_mam_6_11months * 2.6</f>
        <v>0.10511125813953492</v>
      </c>
      <c r="E3" s="21">
        <f>frac_mam_12_23months * 2.6</f>
        <v>5.5461126046511641E-2</v>
      </c>
      <c r="F3" s="21">
        <f>frac_mam_24_59months * 2.6</f>
        <v>4.6551482325581484E-2</v>
      </c>
    </row>
    <row r="4" spans="1:6" ht="15.75" customHeight="1" x14ac:dyDescent="0.25">
      <c r="A4" s="3" t="s">
        <v>205</v>
      </c>
      <c r="B4" s="21">
        <f>frac_sam_1month * 2.6</f>
        <v>0.12019062325581402</v>
      </c>
      <c r="C4" s="21">
        <f>frac_sam_1_5months * 2.6</f>
        <v>0.12019062325581402</v>
      </c>
      <c r="D4" s="21">
        <f>frac_sam_6_11months * 2.6</f>
        <v>5.3311276744185981E-2</v>
      </c>
      <c r="E4" s="21">
        <f>frac_sam_12_23months * 2.6</f>
        <v>3.5488065116279104E-2</v>
      </c>
      <c r="F4" s="21">
        <f>frac_sam_24_59months * 2.6</f>
        <v>3.2146019069767461E-2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173469.00339999999</v>
      </c>
      <c r="C2" s="49">
        <v>502000</v>
      </c>
      <c r="D2" s="49">
        <v>1000000</v>
      </c>
      <c r="E2" s="49">
        <v>11094000</v>
      </c>
      <c r="F2" s="49">
        <v>11069000</v>
      </c>
      <c r="G2" s="17">
        <f t="shared" ref="G2:G13" si="0">C2+D2+E2+F2</f>
        <v>23665000</v>
      </c>
      <c r="H2" s="17">
        <f t="shared" ref="H2:H13" si="1">(B2 + stillbirth*B2/(1000-stillbirth))/(1-abortion)</f>
        <v>197795.33320740584</v>
      </c>
      <c r="I2" s="17">
        <f t="shared" ref="I2:I13" si="2">G2-H2</f>
        <v>23467204.666792594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171633.35</v>
      </c>
      <c r="C3" s="50">
        <v>499000</v>
      </c>
      <c r="D3" s="50">
        <v>994000</v>
      </c>
      <c r="E3" s="50">
        <v>10599000</v>
      </c>
      <c r="F3" s="50">
        <v>11246000</v>
      </c>
      <c r="G3" s="17">
        <f t="shared" si="0"/>
        <v>23338000</v>
      </c>
      <c r="H3" s="17">
        <f t="shared" si="1"/>
        <v>195702.25796750793</v>
      </c>
      <c r="I3" s="17">
        <f t="shared" si="2"/>
        <v>23142297.742032491</v>
      </c>
    </row>
    <row r="4" spans="1:9" ht="15.75" customHeight="1" x14ac:dyDescent="0.25">
      <c r="A4" s="5">
        <f t="shared" si="3"/>
        <v>2026</v>
      </c>
      <c r="B4" s="49">
        <v>170175.91500000001</v>
      </c>
      <c r="C4" s="50">
        <v>494000</v>
      </c>
      <c r="D4" s="50">
        <v>991000</v>
      </c>
      <c r="E4" s="50">
        <v>10022000</v>
      </c>
      <c r="F4" s="50">
        <v>11435000</v>
      </c>
      <c r="G4" s="17">
        <f t="shared" si="0"/>
        <v>22942000</v>
      </c>
      <c r="H4" s="17">
        <f t="shared" si="1"/>
        <v>194040.4403758751</v>
      </c>
      <c r="I4" s="17">
        <f t="shared" si="2"/>
        <v>22747959.559624124</v>
      </c>
    </row>
    <row r="5" spans="1:9" ht="15.75" customHeight="1" x14ac:dyDescent="0.25">
      <c r="A5" s="5">
        <f t="shared" si="3"/>
        <v>2027</v>
      </c>
      <c r="B5" s="49">
        <v>168724.432</v>
      </c>
      <c r="C5" s="50">
        <v>486000</v>
      </c>
      <c r="D5" s="50">
        <v>989000</v>
      </c>
      <c r="E5" s="50">
        <v>9370000</v>
      </c>
      <c r="F5" s="50">
        <v>11652000</v>
      </c>
      <c r="G5" s="17">
        <f t="shared" si="0"/>
        <v>22497000</v>
      </c>
      <c r="H5" s="17">
        <f t="shared" si="1"/>
        <v>192385.40945967232</v>
      </c>
      <c r="I5" s="17">
        <f t="shared" si="2"/>
        <v>22304614.590540327</v>
      </c>
    </row>
    <row r="6" spans="1:9" ht="15.75" customHeight="1" x14ac:dyDescent="0.25">
      <c r="A6" s="5">
        <f t="shared" si="3"/>
        <v>2028</v>
      </c>
      <c r="B6" s="49">
        <v>167251.682</v>
      </c>
      <c r="C6" s="50">
        <v>477000</v>
      </c>
      <c r="D6" s="50">
        <v>987000</v>
      </c>
      <c r="E6" s="50">
        <v>8696000</v>
      </c>
      <c r="F6" s="50">
        <v>11852000</v>
      </c>
      <c r="G6" s="17">
        <f t="shared" si="0"/>
        <v>22012000</v>
      </c>
      <c r="H6" s="17">
        <f t="shared" si="1"/>
        <v>190706.1291774798</v>
      </c>
      <c r="I6" s="17">
        <f t="shared" si="2"/>
        <v>21821293.870822519</v>
      </c>
    </row>
    <row r="7" spans="1:9" ht="15.75" customHeight="1" x14ac:dyDescent="0.25">
      <c r="A7" s="5">
        <f t="shared" si="3"/>
        <v>2029</v>
      </c>
      <c r="B7" s="49">
        <v>165766.986</v>
      </c>
      <c r="C7" s="50">
        <v>467000</v>
      </c>
      <c r="D7" s="50">
        <v>984000</v>
      </c>
      <c r="E7" s="50">
        <v>8082000</v>
      </c>
      <c r="F7" s="50">
        <v>11971000</v>
      </c>
      <c r="G7" s="17">
        <f t="shared" si="0"/>
        <v>21504000</v>
      </c>
      <c r="H7" s="17">
        <f t="shared" si="1"/>
        <v>189013.22765458041</v>
      </c>
      <c r="I7" s="17">
        <f t="shared" si="2"/>
        <v>21314986.77234542</v>
      </c>
    </row>
    <row r="8" spans="1:9" ht="15.75" customHeight="1" x14ac:dyDescent="0.25">
      <c r="A8" s="5">
        <f t="shared" si="3"/>
        <v>2030</v>
      </c>
      <c r="B8" s="49">
        <v>164261.519</v>
      </c>
      <c r="C8" s="50">
        <v>460000</v>
      </c>
      <c r="D8" s="50">
        <v>980000</v>
      </c>
      <c r="E8" s="50">
        <v>7580000</v>
      </c>
      <c r="F8" s="50">
        <v>11970000</v>
      </c>
      <c r="G8" s="17">
        <f t="shared" si="0"/>
        <v>20990000</v>
      </c>
      <c r="H8" s="17">
        <f t="shared" si="1"/>
        <v>187296.64232197707</v>
      </c>
      <c r="I8" s="17">
        <f t="shared" si="2"/>
        <v>20802703.357678022</v>
      </c>
    </row>
    <row r="9" spans="1:9" ht="15.75" customHeight="1" x14ac:dyDescent="0.25">
      <c r="A9" s="5">
        <f t="shared" si="3"/>
        <v>2031</v>
      </c>
      <c r="B9" s="49">
        <v>162946.16408571429</v>
      </c>
      <c r="C9" s="50">
        <v>454000</v>
      </c>
      <c r="D9" s="50">
        <v>977142.85714285716</v>
      </c>
      <c r="E9" s="50">
        <v>7078000</v>
      </c>
      <c r="F9" s="50">
        <v>12098714.285714289</v>
      </c>
      <c r="G9" s="17">
        <f t="shared" si="0"/>
        <v>20607857.142857149</v>
      </c>
      <c r="H9" s="17">
        <f t="shared" si="1"/>
        <v>185796.8293383444</v>
      </c>
      <c r="I9" s="17">
        <f t="shared" si="2"/>
        <v>20422060.313518804</v>
      </c>
    </row>
    <row r="10" spans="1:9" ht="15.75" customHeight="1" x14ac:dyDescent="0.25">
      <c r="A10" s="5">
        <f t="shared" si="3"/>
        <v>2032</v>
      </c>
      <c r="B10" s="49">
        <v>161705.1375265306</v>
      </c>
      <c r="C10" s="50">
        <v>447571.42857142858</v>
      </c>
      <c r="D10" s="50">
        <v>974734.69387755101</v>
      </c>
      <c r="E10" s="50">
        <v>6575000</v>
      </c>
      <c r="F10" s="50">
        <v>12220530.6122449</v>
      </c>
      <c r="G10" s="17">
        <f t="shared" si="0"/>
        <v>20217836.734693881</v>
      </c>
      <c r="H10" s="17">
        <f t="shared" si="1"/>
        <v>184381.76810560672</v>
      </c>
      <c r="I10" s="17">
        <f t="shared" si="2"/>
        <v>20033454.966588274</v>
      </c>
    </row>
    <row r="11" spans="1:9" ht="15.75" customHeight="1" x14ac:dyDescent="0.25">
      <c r="A11" s="5">
        <f t="shared" si="3"/>
        <v>2033</v>
      </c>
      <c r="B11" s="49">
        <v>160495.02645889219</v>
      </c>
      <c r="C11" s="50">
        <v>440938.77551020408</v>
      </c>
      <c r="D11" s="50">
        <v>972411.07871720113</v>
      </c>
      <c r="E11" s="50">
        <v>6082571.4285714282</v>
      </c>
      <c r="F11" s="50">
        <v>12332749.271137031</v>
      </c>
      <c r="G11" s="17">
        <f t="shared" si="0"/>
        <v>19828670.553935863</v>
      </c>
      <c r="H11" s="17">
        <f t="shared" si="1"/>
        <v>183001.95778128278</v>
      </c>
      <c r="I11" s="17">
        <f t="shared" si="2"/>
        <v>19645668.596154582</v>
      </c>
    </row>
    <row r="12" spans="1:9" ht="15.75" customHeight="1" x14ac:dyDescent="0.25">
      <c r="A12" s="5">
        <f t="shared" si="3"/>
        <v>2034</v>
      </c>
      <c r="B12" s="49">
        <v>159319.39709587669</v>
      </c>
      <c r="C12" s="50">
        <v>434501.45772594749</v>
      </c>
      <c r="D12" s="50">
        <v>970041.23281965847</v>
      </c>
      <c r="E12" s="50">
        <v>5612938.775510204</v>
      </c>
      <c r="F12" s="50">
        <v>12429999.167013749</v>
      </c>
      <c r="G12" s="17">
        <f t="shared" si="0"/>
        <v>19447480.63306956</v>
      </c>
      <c r="H12" s="17">
        <f t="shared" si="1"/>
        <v>181661.46468436986</v>
      </c>
      <c r="I12" s="17">
        <f t="shared" si="2"/>
        <v>19265819.168385189</v>
      </c>
    </row>
    <row r="13" spans="1:9" ht="15.75" customHeight="1" x14ac:dyDescent="0.25">
      <c r="A13" s="5">
        <f t="shared" si="3"/>
        <v>2035</v>
      </c>
      <c r="B13" s="49">
        <v>158186.21353814489</v>
      </c>
      <c r="C13" s="50">
        <v>428430.23740108288</v>
      </c>
      <c r="D13" s="50">
        <v>967618.55179389543</v>
      </c>
      <c r="E13" s="50">
        <v>5172501.4577259477</v>
      </c>
      <c r="F13" s="50">
        <v>12512570.476587139</v>
      </c>
      <c r="G13" s="17">
        <f t="shared" si="0"/>
        <v>19081120.723508067</v>
      </c>
      <c r="H13" s="17">
        <f t="shared" si="1"/>
        <v>180369.36975678283</v>
      </c>
      <c r="I13" s="17">
        <f t="shared" si="2"/>
        <v>18900751.353751283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0.61168712971809169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0.59965200055322943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0.86662892023869742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0.86069582869835604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0.86662892023869742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0.86069582869835604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0.4104472796446082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0.39831021200061928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0.8339170334214161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0.82681953173247202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0.8339170334214161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0.82681953173247202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0.91063332221341686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0.90644647165609182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0.89959027357081434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0.89494573929518373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0.89959027357081434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0.89494573929518373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0.89394983827350349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1.473933380059465E-2</v>
      </c>
    </row>
    <row r="5" spans="1:8" ht="15.75" customHeight="1" x14ac:dyDescent="0.25">
      <c r="B5" s="19" t="s">
        <v>70</v>
      </c>
      <c r="C5" s="101">
        <v>0.1139262471236227</v>
      </c>
    </row>
    <row r="6" spans="1:8" ht="15.75" customHeight="1" x14ac:dyDescent="0.25">
      <c r="B6" s="19" t="s">
        <v>71</v>
      </c>
      <c r="C6" s="101">
        <v>6.1869417267545551E-2</v>
      </c>
    </row>
    <row r="7" spans="1:8" ht="15.75" customHeight="1" x14ac:dyDescent="0.25">
      <c r="B7" s="19" t="s">
        <v>72</v>
      </c>
      <c r="C7" s="101">
        <v>0.49361216191564328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0.24966765639651889</v>
      </c>
    </row>
    <row r="10" spans="1:8" ht="15.75" customHeight="1" x14ac:dyDescent="0.25">
      <c r="B10" s="19" t="s">
        <v>75</v>
      </c>
      <c r="C10" s="101">
        <v>6.6185183496074773E-2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1.002726655543297E-2</v>
      </c>
      <c r="D14" s="55">
        <v>1.002726655543297E-2</v>
      </c>
      <c r="E14" s="55">
        <v>1.002726655543297E-2</v>
      </c>
      <c r="F14" s="55">
        <v>1.002726655543297E-2</v>
      </c>
    </row>
    <row r="15" spans="1:8" ht="15.75" customHeight="1" x14ac:dyDescent="0.25">
      <c r="B15" s="19" t="s">
        <v>82</v>
      </c>
      <c r="C15" s="101">
        <v>0.63817097631812669</v>
      </c>
      <c r="D15" s="101">
        <v>0.63817097631812669</v>
      </c>
      <c r="E15" s="101">
        <v>0.63817097631812669</v>
      </c>
      <c r="F15" s="101">
        <v>0.63817097631812669</v>
      </c>
    </row>
    <row r="16" spans="1:8" ht="15.75" customHeight="1" x14ac:dyDescent="0.25">
      <c r="B16" s="19" t="s">
        <v>83</v>
      </c>
      <c r="C16" s="101">
        <v>2.5838335386642829E-2</v>
      </c>
      <c r="D16" s="101">
        <v>2.5838335386642829E-2</v>
      </c>
      <c r="E16" s="101">
        <v>2.5838335386642829E-2</v>
      </c>
      <c r="F16" s="101">
        <v>2.5838335386642829E-2</v>
      </c>
    </row>
    <row r="17" spans="1:8" ht="15.75" customHeight="1" x14ac:dyDescent="0.25">
      <c r="B17" s="19" t="s">
        <v>84</v>
      </c>
      <c r="C17" s="101">
        <v>1.1448182175881449E-2</v>
      </c>
      <c r="D17" s="101">
        <v>1.1448182175881449E-2</v>
      </c>
      <c r="E17" s="101">
        <v>1.1448182175881449E-2</v>
      </c>
      <c r="F17" s="101">
        <v>1.1448182175881449E-2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6.7960231181810301E-3</v>
      </c>
      <c r="D20" s="101">
        <v>6.7960231181810301E-3</v>
      </c>
      <c r="E20" s="101">
        <v>6.7960231181810301E-3</v>
      </c>
      <c r="F20" s="101">
        <v>6.7960231181810301E-3</v>
      </c>
    </row>
    <row r="21" spans="1:8" ht="15.75" customHeight="1" x14ac:dyDescent="0.25">
      <c r="B21" s="19" t="s">
        <v>88</v>
      </c>
      <c r="C21" s="101">
        <v>0.23764161547031629</v>
      </c>
      <c r="D21" s="101">
        <v>0.23764161547031629</v>
      </c>
      <c r="E21" s="101">
        <v>0.23764161547031629</v>
      </c>
      <c r="F21" s="101">
        <v>0.23764161547031629</v>
      </c>
    </row>
    <row r="22" spans="1:8" ht="15.75" customHeight="1" x14ac:dyDescent="0.25">
      <c r="B22" s="19" t="s">
        <v>89</v>
      </c>
      <c r="C22" s="101">
        <v>7.0077600975418805E-2</v>
      </c>
      <c r="D22" s="101">
        <v>7.0077600975418805E-2</v>
      </c>
      <c r="E22" s="101">
        <v>7.0077600975418805E-2</v>
      </c>
      <c r="F22" s="101">
        <v>7.0077600975418805E-2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7.5198439000000006E-2</v>
      </c>
    </row>
    <row r="27" spans="1:8" ht="15.75" customHeight="1" x14ac:dyDescent="0.25">
      <c r="B27" s="19" t="s">
        <v>92</v>
      </c>
      <c r="C27" s="101">
        <v>5.6785192000000012E-2</v>
      </c>
    </row>
    <row r="28" spans="1:8" ht="15.75" customHeight="1" x14ac:dyDescent="0.25">
      <c r="B28" s="19" t="s">
        <v>93</v>
      </c>
      <c r="C28" s="101">
        <v>0.122549727</v>
      </c>
    </row>
    <row r="29" spans="1:8" ht="15.75" customHeight="1" x14ac:dyDescent="0.25">
      <c r="B29" s="19" t="s">
        <v>94</v>
      </c>
      <c r="C29" s="101">
        <v>8.6248906E-2</v>
      </c>
    </row>
    <row r="30" spans="1:8" ht="15.75" customHeight="1" x14ac:dyDescent="0.25">
      <c r="B30" s="19" t="s">
        <v>95</v>
      </c>
      <c r="C30" s="101">
        <v>6.4099332999999994E-2</v>
      </c>
    </row>
    <row r="31" spans="1:8" ht="15.75" customHeight="1" x14ac:dyDescent="0.25">
      <c r="B31" s="19" t="s">
        <v>96</v>
      </c>
      <c r="C31" s="101">
        <v>0.35120792499999998</v>
      </c>
    </row>
    <row r="32" spans="1:8" ht="15.75" customHeight="1" x14ac:dyDescent="0.25">
      <c r="B32" s="19" t="s">
        <v>97</v>
      </c>
      <c r="C32" s="101">
        <v>0.132871925</v>
      </c>
    </row>
    <row r="33" spans="2:3" ht="15.75" customHeight="1" x14ac:dyDescent="0.25">
      <c r="B33" s="19" t="s">
        <v>98</v>
      </c>
      <c r="C33" s="101">
        <v>4.9043437000000002E-2</v>
      </c>
    </row>
    <row r="34" spans="2:3" ht="15.75" customHeight="1" x14ac:dyDescent="0.25">
      <c r="B34" s="19" t="s">
        <v>99</v>
      </c>
      <c r="C34" s="101">
        <v>6.1995117000000002E-2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0.58297288271154679</v>
      </c>
      <c r="D2" s="52">
        <f>IFERROR(1-_xlfn.NORM.DIST(_xlfn.NORM.INV(SUM(D4:D5), 0, 1) + 1, 0, 1, TRUE), "")</f>
        <v>0.58297288271154679</v>
      </c>
      <c r="E2" s="52">
        <f>IFERROR(1-_xlfn.NORM.DIST(_xlfn.NORM.INV(SUM(E4:E5), 0, 1) + 1, 0, 1, TRUE), "")</f>
        <v>0.58156996680665163</v>
      </c>
      <c r="F2" s="52">
        <f>IFERROR(1-_xlfn.NORM.DIST(_xlfn.NORM.INV(SUM(F4:F5), 0, 1) + 1, 0, 1, TRUE), "")</f>
        <v>0.50195502496214828</v>
      </c>
      <c r="G2" s="52">
        <f>IFERROR(1-_xlfn.NORM.DIST(_xlfn.NORM.INV(SUM(G4:G5), 0, 1) + 1, 0, 1, TRUE), "")</f>
        <v>0.51614479216839237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0.30379262193961598</v>
      </c>
      <c r="D3" s="52">
        <f>IFERROR(_xlfn.NORM.DIST(_xlfn.NORM.INV(SUM(D4:D5), 0, 1) + 1, 0, 1, TRUE) - SUM(D4:D5), "")</f>
        <v>0.30379262193961598</v>
      </c>
      <c r="E3" s="52">
        <f>IFERROR(_xlfn.NORM.DIST(_xlfn.NORM.INV(SUM(E4:E5), 0, 1) + 1, 0, 1, TRUE) - SUM(E4:E5), "")</f>
        <v>0.30450421923985999</v>
      </c>
      <c r="F3" s="52">
        <f>IFERROR(_xlfn.NORM.DIST(_xlfn.NORM.INV(SUM(F4:F5), 0, 1) + 1, 0, 1, TRUE) - SUM(F4:F5), "")</f>
        <v>0.34057260294482855</v>
      </c>
      <c r="G3" s="52">
        <f>IFERROR(_xlfn.NORM.DIST(_xlfn.NORM.INV(SUM(G4:G5), 0, 1) + 1, 0, 1, TRUE) - SUM(G4:G5), "")</f>
        <v>0.33479674271532855</v>
      </c>
    </row>
    <row r="4" spans="1:15" ht="15.75" customHeight="1" x14ac:dyDescent="0.25">
      <c r="B4" s="5" t="s">
        <v>104</v>
      </c>
      <c r="C4" s="45">
        <v>6.7813423255813993E-2</v>
      </c>
      <c r="D4" s="53">
        <v>6.7813423255813993E-2</v>
      </c>
      <c r="E4" s="53">
        <v>5.9689727906976797E-2</v>
      </c>
      <c r="F4" s="53">
        <v>9.1590816279069689E-2</v>
      </c>
      <c r="G4" s="53">
        <v>9.4087655813953508E-2</v>
      </c>
    </row>
    <row r="5" spans="1:15" ht="15.75" customHeight="1" x14ac:dyDescent="0.25">
      <c r="B5" s="5" t="s">
        <v>105</v>
      </c>
      <c r="C5" s="45">
        <v>4.5421072093023297E-2</v>
      </c>
      <c r="D5" s="53">
        <v>4.5421072093023297E-2</v>
      </c>
      <c r="E5" s="53">
        <v>5.4236086046511603E-2</v>
      </c>
      <c r="F5" s="53">
        <v>6.5881555813953496E-2</v>
      </c>
      <c r="G5" s="53">
        <v>5.4970809302325598E-2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0.57723804055256789</v>
      </c>
      <c r="D8" s="52">
        <f>IFERROR(1-_xlfn.NORM.DIST(_xlfn.NORM.INV(SUM(D10:D11), 0, 1) + 1, 0, 1, TRUE), "")</f>
        <v>0.57723804055256789</v>
      </c>
      <c r="E8" s="52">
        <f>IFERROR(1-_xlfn.NORM.DIST(_xlfn.NORM.INV(SUM(E10:E11), 0, 1) + 1, 0, 1, TRUE), "")</f>
        <v>0.70781028816723035</v>
      </c>
      <c r="F8" s="52">
        <f>IFERROR(1-_xlfn.NORM.DIST(_xlfn.NORM.INV(SUM(F10:F11), 0, 1) + 1, 0, 1, TRUE), "")</f>
        <v>0.79165112833288565</v>
      </c>
      <c r="G8" s="52">
        <f>IFERROR(1-_xlfn.NORM.DIST(_xlfn.NORM.INV(SUM(G10:G11), 0, 1) + 1, 0, 1, TRUE), "")</f>
        <v>0.80972013337160054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0.30668575944743215</v>
      </c>
      <c r="D9" s="52">
        <f>IFERROR(_xlfn.NORM.DIST(_xlfn.NORM.INV(SUM(D10:D11), 0, 1) + 1, 0, 1, TRUE) - SUM(D10:D11), "")</f>
        <v>0.30668575944743215</v>
      </c>
      <c r="E9" s="52">
        <f>IFERROR(_xlfn.NORM.DIST(_xlfn.NORM.INV(SUM(E10:E11), 0, 1) + 1, 0, 1, TRUE) - SUM(E10:E11), "")</f>
        <v>0.23125796764672316</v>
      </c>
      <c r="F9" s="52">
        <f>IFERROR(_xlfn.NORM.DIST(_xlfn.NORM.INV(SUM(F10:F11), 0, 1) + 1, 0, 1, TRUE) - SUM(F10:F11), "")</f>
        <v>0.17336841352757945</v>
      </c>
      <c r="G9" s="52">
        <f>IFERROR(_xlfn.NORM.DIST(_xlfn.NORM.INV(SUM(G10:G11), 0, 1) + 1, 0, 1, TRUE) - SUM(G10:G11), "")</f>
        <v>0.16001159686095753</v>
      </c>
    </row>
    <row r="10" spans="1:15" ht="15.75" customHeight="1" x14ac:dyDescent="0.25">
      <c r="B10" s="5" t="s">
        <v>109</v>
      </c>
      <c r="C10" s="45">
        <v>6.98490372093023E-2</v>
      </c>
      <c r="D10" s="53">
        <v>6.98490372093023E-2</v>
      </c>
      <c r="E10" s="53">
        <v>4.0427406976744198E-2</v>
      </c>
      <c r="F10" s="53">
        <v>2.1331202325581399E-2</v>
      </c>
      <c r="G10" s="53">
        <v>1.7904416279069801E-2</v>
      </c>
    </row>
    <row r="11" spans="1:15" ht="15.75" customHeight="1" x14ac:dyDescent="0.25">
      <c r="B11" s="5" t="s">
        <v>110</v>
      </c>
      <c r="C11" s="45">
        <v>4.6227162790697697E-2</v>
      </c>
      <c r="D11" s="53">
        <v>4.6227162790697697E-2</v>
      </c>
      <c r="E11" s="53">
        <v>2.0504337209302299E-2</v>
      </c>
      <c r="F11" s="53">
        <v>1.3649255813953501E-2</v>
      </c>
      <c r="G11" s="53">
        <v>1.2363853488372101E-2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0.43399436200000002</v>
      </c>
      <c r="D2" s="53">
        <v>0.23404619600000001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0.27557090400000001</v>
      </c>
      <c r="D3" s="53">
        <v>0.28600471399999999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0.20970329800000001</v>
      </c>
      <c r="D4" s="53">
        <v>0.320885694</v>
      </c>
      <c r="E4" s="53">
        <v>0.65853112884615395</v>
      </c>
      <c r="F4" s="53">
        <v>0.32869853269230798</v>
      </c>
      <c r="G4" s="53">
        <v>0</v>
      </c>
    </row>
    <row r="5" spans="1:7" x14ac:dyDescent="0.25">
      <c r="B5" s="3" t="s">
        <v>122</v>
      </c>
      <c r="C5" s="52">
        <v>8.0731462000000004E-2</v>
      </c>
      <c r="D5" s="52">
        <v>0.15906339</v>
      </c>
      <c r="E5" s="52">
        <f>1-SUM(E2:E4)</f>
        <v>0.34146887115384605</v>
      </c>
      <c r="F5" s="52">
        <f>1-SUM(F2:F4)</f>
        <v>0.67130146730769202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F9604B-2F62-40E7-BEDF-81FF25A51EB2}"/>
</file>

<file path=customXml/itemProps2.xml><?xml version="1.0" encoding="utf-8"?>
<ds:datastoreItem xmlns:ds="http://schemas.openxmlformats.org/officeDocument/2006/customXml" ds:itemID="{7EB2BABB-F699-49E3-88B5-8E5B7ECD9E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2024-03-26T04:25:04Z</dcterms:modified>
</cp:coreProperties>
</file>