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83D2D7E-0FC7-4DDA-BD7F-9651F518CB03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<sst xmlns="http://schemas.openxmlformats.org/spreadsheetml/2006/main" count="2092" uniqueCount="341">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</sst>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7399744.875</v>
      </c>
    </row>
    <row r="8" spans="1:3" ht="15" customHeight="1" x14ac:dyDescent="0.25">
      <c r="B8" s="5" t="s">
        <v>8</v>
      </c>
      <c r="C8" s="44">
        <v>0.127</v>
      </c>
    </row>
    <row r="9" spans="1:3" ht="15" customHeight="1" x14ac:dyDescent="0.25">
      <c r="B9" s="5" t="s">
        <v>9</v>
      </c>
      <c r="C9" s="45">
        <v>0.1</v>
      </c>
    </row>
    <row r="10" spans="1:3" ht="15" customHeight="1" x14ac:dyDescent="0.25">
      <c r="B10" s="5" t="s">
        <v>10</v>
      </c>
      <c r="C10" s="45">
        <v>0.30839620590209998</v>
      </c>
    </row>
    <row r="11" spans="1:3" ht="15" customHeight="1" x14ac:dyDescent="0.25">
      <c r="B11" s="5" t="s">
        <v>11</v>
      </c>
      <c r="C11" s="45">
        <v>0.50700000000000001</v>
      </c>
    </row>
    <row r="12" spans="1:3" ht="15" customHeight="1" x14ac:dyDescent="0.25">
      <c r="B12" s="5" t="s">
        <v>12</v>
      </c>
      <c r="C12" s="45">
        <v>0.48299999999999998</v>
      </c>
    </row>
    <row r="13" spans="1:3" ht="15" customHeight="1" x14ac:dyDescent="0.25">
      <c r="B13" s="5" t="s">
        <v>13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7.4299999999999991E-2</v>
      </c>
    </row>
    <row r="24" spans="1:3" ht="15" customHeight="1" x14ac:dyDescent="0.25">
      <c r="B24" s="15" t="s">
        <v>22</v>
      </c>
      <c r="C24" s="45">
        <v>0.44829999999999998</v>
      </c>
    </row>
    <row r="25" spans="1:3" ht="15" customHeight="1" x14ac:dyDescent="0.25">
      <c r="B25" s="15" t="s">
        <v>23</v>
      </c>
      <c r="C25" s="45">
        <v>0.39019999999999999</v>
      </c>
    </row>
    <row r="26" spans="1:3" ht="15" customHeight="1" x14ac:dyDescent="0.25">
      <c r="B26" s="15" t="s">
        <v>24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0.18136659999999999</v>
      </c>
    </row>
    <row r="30" spans="1:3" ht="14.25" customHeight="1" x14ac:dyDescent="0.25">
      <c r="B30" s="25" t="s">
        <v>27</v>
      </c>
      <c r="C30" s="99">
        <v>0.1032511</v>
      </c>
    </row>
    <row r="31" spans="1:3" ht="14.25" customHeight="1" x14ac:dyDescent="0.25">
      <c r="B31" s="25" t="s">
        <v>28</v>
      </c>
      <c r="C31" s="99">
        <v>0.13079470000000001</v>
      </c>
    </row>
    <row r="32" spans="1:3" ht="14.25" customHeight="1" x14ac:dyDescent="0.25">
      <c r="B32" s="25" t="s">
        <v>29</v>
      </c>
      <c r="C32" s="99">
        <v>0.58458759999999999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26.66048</v>
      </c>
    </row>
    <row r="38" spans="1:5" ht="15" customHeight="1" x14ac:dyDescent="0.25">
      <c r="B38" s="11" t="s">
        <v>34</v>
      </c>
      <c r="C38" s="43">
        <v>38.948050000000002</v>
      </c>
      <c r="D38" s="12"/>
      <c r="E38" s="13"/>
    </row>
    <row r="39" spans="1:5" ht="15" customHeight="1" x14ac:dyDescent="0.25">
      <c r="B39" s="11" t="s">
        <v>35</v>
      </c>
      <c r="C39" s="43">
        <v>54.895539999999997</v>
      </c>
      <c r="D39" s="12"/>
      <c r="E39" s="12"/>
    </row>
    <row r="40" spans="1:5" ht="15" customHeight="1" x14ac:dyDescent="0.25">
      <c r="B40" s="11" t="s">
        <v>36</v>
      </c>
      <c r="C40" s="100">
        <v>2.7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21.990459999999999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7.4790999999999998E-3</v>
      </c>
      <c r="D45" s="12"/>
    </row>
    <row r="46" spans="1:5" ht="15.75" customHeight="1" x14ac:dyDescent="0.25">
      <c r="B46" s="11" t="s">
        <v>41</v>
      </c>
      <c r="C46" s="45">
        <v>8.0361700000000008E-2</v>
      </c>
      <c r="D46" s="12"/>
    </row>
    <row r="47" spans="1:5" ht="15.75" customHeight="1" x14ac:dyDescent="0.25">
      <c r="B47" s="11" t="s">
        <v>42</v>
      </c>
      <c r="C47" s="45">
        <v>7.3888400000000007E-2</v>
      </c>
      <c r="D47" s="12"/>
      <c r="E47" s="13"/>
    </row>
    <row r="48" spans="1:5" ht="15" customHeight="1" x14ac:dyDescent="0.25">
      <c r="B48" s="11" t="s">
        <v>43</v>
      </c>
      <c r="C48" s="46">
        <v>0.83827079999999998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9.5043588184499997E-2</v>
      </c>
      <c r="C2" s="98">
        <v>0.95</v>
      </c>
      <c r="D2" s="56">
        <v>47.001122266344161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39.632944298745883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241.50381621256199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0.63572318409505146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12.76524374254179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12.76524374254179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12.76524374254179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12.76524374254179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12.76524374254179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12.76524374254179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0.19553655653980001</v>
      </c>
      <c r="C16" s="98">
        <v>0.95</v>
      </c>
      <c r="D16" s="56">
        <v>0.4719828027126588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5.6195673264216497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5.6195673264216497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0.53042900000000004</v>
      </c>
      <c r="C21" s="98">
        <v>0.95</v>
      </c>
      <c r="D21" s="56">
        <v>5.7756331563778938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7.5948000000000014E-3</v>
      </c>
      <c r="C23" s="98">
        <v>0.95</v>
      </c>
      <c r="D23" s="56">
        <v>4.1250028489423594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0.20749876208060999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0.12186051274199999</v>
      </c>
      <c r="C27" s="98">
        <v>0.95</v>
      </c>
      <c r="D27" s="56">
        <v>18.34498420736286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0.19644320000000001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88.477616348400218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4.0508635694147443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0.53045450000000005</v>
      </c>
      <c r="C32" s="98">
        <v>0.95</v>
      </c>
      <c r="D32" s="56">
        <v>0.98807896403043338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0.36892079999999999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0.15218699999999999</v>
      </c>
      <c r="C38" s="98">
        <v>0.95</v>
      </c>
      <c r="D38" s="56">
        <v>7.6479873549004456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0.23971219999999999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0.20880288</v>
      </c>
      <c r="C3" s="21">
        <f>frac_mam_1_5months * 2.6</f>
        <v>0.20880288</v>
      </c>
      <c r="D3" s="21">
        <f>frac_mam_6_11months * 2.6</f>
        <v>0.31582174000000002</v>
      </c>
      <c r="E3" s="21">
        <f>frac_mam_12_23months * 2.6</f>
        <v>0.39724828000000001</v>
      </c>
      <c r="F3" s="21">
        <f>frac_mam_24_59months * 2.6</f>
        <v>0.2925741</v>
      </c>
    </row>
    <row r="4" spans="1:6" ht="15.75" customHeight="1" x14ac:dyDescent="0.25">
      <c r="A4" s="3" t="s">
        <v>205</v>
      </c>
      <c r="B4" s="21">
        <f>frac_sam_1month * 2.6</f>
        <v>0.1076959</v>
      </c>
      <c r="C4" s="21">
        <f>frac_sam_1_5months * 2.6</f>
        <v>0.1076959</v>
      </c>
      <c r="D4" s="21">
        <f>frac_sam_6_11months * 2.6</f>
        <v>0.15876458000000002</v>
      </c>
      <c r="E4" s="21">
        <f>frac_sam_12_23months * 2.6</f>
        <v>0.15524756000000001</v>
      </c>
      <c r="F4" s="21">
        <f>frac_sam_24_59months * 2.6</f>
        <v>9.7882460000000004E-2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1455624.7552</v>
      </c>
      <c r="C2" s="49">
        <v>2540000</v>
      </c>
      <c r="D2" s="49">
        <v>4239000</v>
      </c>
      <c r="E2" s="49">
        <v>42000</v>
      </c>
      <c r="F2" s="49">
        <v>36000</v>
      </c>
      <c r="G2" s="17">
        <f t="shared" ref="G2:G13" si="0">C2+D2+E2+F2</f>
        <v>6857000</v>
      </c>
      <c r="H2" s="17">
        <f t="shared" ref="H2:H13" si="1">(B2 + stillbirth*B2/(1000-stillbirth))/(1-abortion)</f>
        <v>1691311.7636868861</v>
      </c>
      <c r="I2" s="17">
        <f t="shared" ref="I2:I13" si="2">G2-H2</f>
        <v>5165688.2363131139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1475978</v>
      </c>
      <c r="C3" s="50">
        <v>2583000</v>
      </c>
      <c r="D3" s="50">
        <v>4354000</v>
      </c>
      <c r="E3" s="50">
        <v>42000</v>
      </c>
      <c r="F3" s="50">
        <v>37000</v>
      </c>
      <c r="G3" s="17">
        <f t="shared" si="0"/>
        <v>7016000</v>
      </c>
      <c r="H3" s="17">
        <f t="shared" si="1"/>
        <v>1714960.4974944592</v>
      </c>
      <c r="I3" s="17">
        <f t="shared" si="2"/>
        <v>5301039.5025055408</v>
      </c>
    </row>
    <row r="4" spans="1:9" ht="15.75" customHeight="1" x14ac:dyDescent="0.25">
      <c r="A4" s="5">
        <f t="shared" si="3"/>
        <v>2026</v>
      </c>
      <c r="B4" s="49">
        <v>1496387.9476000001</v>
      </c>
      <c r="C4" s="50">
        <v>2623000</v>
      </c>
      <c r="D4" s="50">
        <v>4464000</v>
      </c>
      <c r="E4" s="50">
        <v>44000</v>
      </c>
      <c r="F4" s="50">
        <v>37000</v>
      </c>
      <c r="G4" s="17">
        <f t="shared" si="0"/>
        <v>7168000</v>
      </c>
      <c r="H4" s="17">
        <f t="shared" si="1"/>
        <v>1738675.1151174402</v>
      </c>
      <c r="I4" s="17">
        <f t="shared" si="2"/>
        <v>5429324.88488256</v>
      </c>
    </row>
    <row r="5" spans="1:9" ht="15.75" customHeight="1" x14ac:dyDescent="0.25">
      <c r="A5" s="5">
        <f t="shared" si="3"/>
        <v>2027</v>
      </c>
      <c r="B5" s="49">
        <v>1516576.4992</v>
      </c>
      <c r="C5" s="50">
        <v>2662000</v>
      </c>
      <c r="D5" s="50">
        <v>4570000</v>
      </c>
      <c r="E5" s="50">
        <v>44000</v>
      </c>
      <c r="F5" s="50">
        <v>38000</v>
      </c>
      <c r="G5" s="17">
        <f t="shared" si="0"/>
        <v>7314000</v>
      </c>
      <c r="H5" s="17">
        <f t="shared" si="1"/>
        <v>1762132.4894791369</v>
      </c>
      <c r="I5" s="17">
        <f t="shared" si="2"/>
        <v>5551867.5105208633</v>
      </c>
    </row>
    <row r="6" spans="1:9" ht="15.75" customHeight="1" x14ac:dyDescent="0.25">
      <c r="A6" s="5">
        <f t="shared" si="3"/>
        <v>2028</v>
      </c>
      <c r="B6" s="49">
        <v>1536502.6751999999</v>
      </c>
      <c r="C6" s="50">
        <v>2701000</v>
      </c>
      <c r="D6" s="50">
        <v>4674000</v>
      </c>
      <c r="E6" s="50">
        <v>44000</v>
      </c>
      <c r="F6" s="50">
        <v>38000</v>
      </c>
      <c r="G6" s="17">
        <f t="shared" si="0"/>
        <v>7457000</v>
      </c>
      <c r="H6" s="17">
        <f t="shared" si="1"/>
        <v>1785285.005780953</v>
      </c>
      <c r="I6" s="17">
        <f t="shared" si="2"/>
        <v>5671714.994219047</v>
      </c>
    </row>
    <row r="7" spans="1:9" ht="15.75" customHeight="1" x14ac:dyDescent="0.25">
      <c r="A7" s="5">
        <f t="shared" si="3"/>
        <v>2029</v>
      </c>
      <c r="B7" s="49">
        <v>1556213.6348000001</v>
      </c>
      <c r="C7" s="50">
        <v>2741000</v>
      </c>
      <c r="D7" s="50">
        <v>4772000</v>
      </c>
      <c r="E7" s="50">
        <v>44000</v>
      </c>
      <c r="F7" s="50">
        <v>39000</v>
      </c>
      <c r="G7" s="17">
        <f t="shared" si="0"/>
        <v>7596000</v>
      </c>
      <c r="H7" s="17">
        <f t="shared" si="1"/>
        <v>1808187.4589894083</v>
      </c>
      <c r="I7" s="17">
        <f t="shared" si="2"/>
        <v>5787812.5410105921</v>
      </c>
    </row>
    <row r="8" spans="1:9" ht="15.75" customHeight="1" x14ac:dyDescent="0.25">
      <c r="A8" s="5">
        <f t="shared" si="3"/>
        <v>2030</v>
      </c>
      <c r="B8" s="49">
        <v>1575610.66</v>
      </c>
      <c r="C8" s="50">
        <v>2781000</v>
      </c>
      <c r="D8" s="50">
        <v>4866000</v>
      </c>
      <c r="E8" s="50">
        <v>44000</v>
      </c>
      <c r="F8" s="50">
        <v>39000</v>
      </c>
      <c r="G8" s="17">
        <f t="shared" si="0"/>
        <v>7730000</v>
      </c>
      <c r="H8" s="17">
        <f t="shared" si="1"/>
        <v>1830725.1472116611</v>
      </c>
      <c r="I8" s="17">
        <f t="shared" si="2"/>
        <v>5899274.8527883384</v>
      </c>
    </row>
    <row r="9" spans="1:9" ht="15.75" customHeight="1" x14ac:dyDescent="0.25">
      <c r="A9" s="5">
        <f t="shared" si="3"/>
        <v>2031</v>
      </c>
      <c r="B9" s="49">
        <v>1592751.503542857</v>
      </c>
      <c r="C9" s="50">
        <v>2815428.5714285709</v>
      </c>
      <c r="D9" s="50">
        <v>4955571.4285714282</v>
      </c>
      <c r="E9" s="50">
        <v>44285.714285714283</v>
      </c>
      <c r="F9" s="50">
        <v>39428.571428571428</v>
      </c>
      <c r="G9" s="17">
        <f t="shared" si="0"/>
        <v>7854714.2857142854</v>
      </c>
      <c r="H9" s="17">
        <f t="shared" si="1"/>
        <v>1850641.3448580576</v>
      </c>
      <c r="I9" s="17">
        <f t="shared" si="2"/>
        <v>6004072.9408562277</v>
      </c>
    </row>
    <row r="10" spans="1:9" ht="15.75" customHeight="1" x14ac:dyDescent="0.25">
      <c r="A10" s="5">
        <f t="shared" si="3"/>
        <v>2032</v>
      </c>
      <c r="B10" s="49">
        <v>1609433.432620408</v>
      </c>
      <c r="C10" s="50">
        <v>2848632.6530612251</v>
      </c>
      <c r="D10" s="50">
        <v>5041510.2040816322</v>
      </c>
      <c r="E10" s="50">
        <v>44612.244897959179</v>
      </c>
      <c r="F10" s="50">
        <v>39775.510204081627</v>
      </c>
      <c r="G10" s="17">
        <f t="shared" si="0"/>
        <v>7974530.6122448975</v>
      </c>
      <c r="H10" s="17">
        <f t="shared" si="1"/>
        <v>1870024.3230528573</v>
      </c>
      <c r="I10" s="17">
        <f t="shared" si="2"/>
        <v>6104506.2891920405</v>
      </c>
    </row>
    <row r="11" spans="1:9" ht="15.75" customHeight="1" x14ac:dyDescent="0.25">
      <c r="A11" s="5">
        <f t="shared" si="3"/>
        <v>2033</v>
      </c>
      <c r="B11" s="49">
        <v>1625582.787623324</v>
      </c>
      <c r="C11" s="50">
        <v>2880865.8892128281</v>
      </c>
      <c r="D11" s="50">
        <v>5124011.6618075799</v>
      </c>
      <c r="E11" s="50">
        <v>44699.70845481049</v>
      </c>
      <c r="F11" s="50">
        <v>40172.011661807577</v>
      </c>
      <c r="G11" s="17">
        <f t="shared" si="0"/>
        <v>8089749.2711370261</v>
      </c>
      <c r="H11" s="17">
        <f t="shared" si="1"/>
        <v>1888788.4956150604</v>
      </c>
      <c r="I11" s="17">
        <f t="shared" si="2"/>
        <v>6200960.7755219657</v>
      </c>
    </row>
    <row r="12" spans="1:9" ht="15.75" customHeight="1" x14ac:dyDescent="0.25">
      <c r="A12" s="5">
        <f t="shared" si="3"/>
        <v>2034</v>
      </c>
      <c r="B12" s="49">
        <v>1641155.1145409411</v>
      </c>
      <c r="C12" s="50">
        <v>2912132.4448146611</v>
      </c>
      <c r="D12" s="50">
        <v>5203156.1849229475</v>
      </c>
      <c r="E12" s="50">
        <v>44799.666805497713</v>
      </c>
      <c r="F12" s="50">
        <v>40482.29904206581</v>
      </c>
      <c r="G12" s="17">
        <f t="shared" si="0"/>
        <v>8200570.5955851711</v>
      </c>
      <c r="H12" s="17">
        <f t="shared" si="1"/>
        <v>1906882.2107773346</v>
      </c>
      <c r="I12" s="17">
        <f t="shared" si="2"/>
        <v>6293688.3848078363</v>
      </c>
    </row>
    <row r="13" spans="1:9" ht="15.75" customHeight="1" x14ac:dyDescent="0.25">
      <c r="A13" s="5">
        <f t="shared" si="3"/>
        <v>2035</v>
      </c>
      <c r="B13" s="49">
        <v>1656105.463018219</v>
      </c>
      <c r="C13" s="50">
        <v>2942294.222645327</v>
      </c>
      <c r="D13" s="50">
        <v>5278749.9256262267</v>
      </c>
      <c r="E13" s="50">
        <v>44913.904920568813</v>
      </c>
      <c r="F13" s="50">
        <v>40836.913190932362</v>
      </c>
      <c r="G13" s="17">
        <f t="shared" si="0"/>
        <v>8306794.9663830539</v>
      </c>
      <c r="H13" s="17">
        <f t="shared" si="1"/>
        <v>1924253.2400625327</v>
      </c>
      <c r="I13" s="17">
        <f t="shared" si="2"/>
        <v>6382541.726320521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0.58909096035907538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0.51321165211205577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0.85536002620336338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0.81304597585825311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0.85536002620336338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0.81304597585825311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0.38785978426403594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0.31785058813216921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0.82045683358258215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0.77066957070337394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0.82045683358258215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0.77066957070337394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0.90266489074866429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0.87212079163112433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0.89075530761908872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0.85706572481661247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0.89075530761908872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0.85706572481661247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0.88893824966681456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1.2673685844453639E-2</v>
      </c>
    </row>
    <row r="4" spans="1:8" ht="15.75" customHeight="1" x14ac:dyDescent="0.25">
      <c r="B4" s="19" t="s">
        <v>69</v>
      </c>
      <c r="C4" s="101">
        <v>5.3770801095202957E-2</v>
      </c>
    </row>
    <row r="5" spans="1:8" ht="15.75" customHeight="1" x14ac:dyDescent="0.25">
      <c r="B5" s="19" t="s">
        <v>70</v>
      </c>
      <c r="C5" s="101">
        <v>7.0625709105514814E-2</v>
      </c>
    </row>
    <row r="6" spans="1:8" ht="15.75" customHeight="1" x14ac:dyDescent="0.25">
      <c r="B6" s="19" t="s">
        <v>71</v>
      </c>
      <c r="C6" s="101">
        <v>0.23263621626898029</v>
      </c>
    </row>
    <row r="7" spans="1:8" ht="15.75" customHeight="1" x14ac:dyDescent="0.25">
      <c r="B7" s="19" t="s">
        <v>72</v>
      </c>
      <c r="C7" s="101">
        <v>0.4193640013634034</v>
      </c>
    </row>
    <row r="8" spans="1:8" ht="15.75" customHeight="1" x14ac:dyDescent="0.25">
      <c r="B8" s="19" t="s">
        <v>73</v>
      </c>
      <c r="C8" s="101">
        <v>1.7560613019217261E-3</v>
      </c>
    </row>
    <row r="9" spans="1:8" ht="15.75" customHeight="1" x14ac:dyDescent="0.25">
      <c r="B9" s="19" t="s">
        <v>74</v>
      </c>
      <c r="C9" s="101">
        <v>9.6119102522455382E-2</v>
      </c>
    </row>
    <row r="10" spans="1:8" ht="15.75" customHeight="1" x14ac:dyDescent="0.25">
      <c r="B10" s="19" t="s">
        <v>75</v>
      </c>
      <c r="C10" s="101">
        <v>0.1130544224980677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0.17452488325062651</v>
      </c>
      <c r="D14" s="55">
        <v>0.17452488325062651</v>
      </c>
      <c r="E14" s="55">
        <v>0.17452488325062651</v>
      </c>
      <c r="F14" s="55">
        <v>0.17452488325062651</v>
      </c>
    </row>
    <row r="15" spans="1:8" ht="15.75" customHeight="1" x14ac:dyDescent="0.25">
      <c r="B15" s="19" t="s">
        <v>82</v>
      </c>
      <c r="C15" s="101">
        <v>0.237643577182027</v>
      </c>
      <c r="D15" s="101">
        <v>0.237643577182027</v>
      </c>
      <c r="E15" s="101">
        <v>0.237643577182027</v>
      </c>
      <c r="F15" s="101">
        <v>0.237643577182027</v>
      </c>
    </row>
    <row r="16" spans="1:8" ht="15.75" customHeight="1" x14ac:dyDescent="0.25">
      <c r="B16" s="19" t="s">
        <v>83</v>
      </c>
      <c r="C16" s="101">
        <v>2.112581045049176E-2</v>
      </c>
      <c r="D16" s="101">
        <v>2.112581045049176E-2</v>
      </c>
      <c r="E16" s="101">
        <v>2.112581045049176E-2</v>
      </c>
      <c r="F16" s="101">
        <v>2.112581045049176E-2</v>
      </c>
    </row>
    <row r="17" spans="1:8" ht="15.75" customHeight="1" x14ac:dyDescent="0.25">
      <c r="B17" s="19" t="s">
        <v>84</v>
      </c>
      <c r="C17" s="101">
        <v>0.17447843039335451</v>
      </c>
      <c r="D17" s="101">
        <v>0.17447843039335451</v>
      </c>
      <c r="E17" s="101">
        <v>0.17447843039335451</v>
      </c>
      <c r="F17" s="101">
        <v>0.17447843039335451</v>
      </c>
    </row>
    <row r="18" spans="1:8" ht="15.75" customHeight="1" x14ac:dyDescent="0.25">
      <c r="B18" s="19" t="s">
        <v>85</v>
      </c>
      <c r="C18" s="101">
        <v>4.9477412798970923E-2</v>
      </c>
      <c r="D18" s="101">
        <v>4.9477412798970923E-2</v>
      </c>
      <c r="E18" s="101">
        <v>4.9477412798970923E-2</v>
      </c>
      <c r="F18" s="101">
        <v>4.9477412798970923E-2</v>
      </c>
    </row>
    <row r="19" spans="1:8" ht="15.75" customHeight="1" x14ac:dyDescent="0.25">
      <c r="B19" s="19" t="s">
        <v>86</v>
      </c>
      <c r="C19" s="101">
        <v>2.5739877859644749E-2</v>
      </c>
      <c r="D19" s="101">
        <v>2.5739877859644749E-2</v>
      </c>
      <c r="E19" s="101">
        <v>2.5739877859644749E-2</v>
      </c>
      <c r="F19" s="101">
        <v>2.5739877859644749E-2</v>
      </c>
    </row>
    <row r="20" spans="1:8" ht="15.75" customHeight="1" x14ac:dyDescent="0.25">
      <c r="B20" s="19" t="s">
        <v>87</v>
      </c>
      <c r="C20" s="101">
        <v>1.3433343141782111E-2</v>
      </c>
      <c r="D20" s="101">
        <v>1.3433343141782111E-2</v>
      </c>
      <c r="E20" s="101">
        <v>1.3433343141782111E-2</v>
      </c>
      <c r="F20" s="101">
        <v>1.3433343141782111E-2</v>
      </c>
    </row>
    <row r="21" spans="1:8" ht="15.75" customHeight="1" x14ac:dyDescent="0.25">
      <c r="B21" s="19" t="s">
        <v>88</v>
      </c>
      <c r="C21" s="101">
        <v>0.1269383015398666</v>
      </c>
      <c r="D21" s="101">
        <v>0.1269383015398666</v>
      </c>
      <c r="E21" s="101">
        <v>0.1269383015398666</v>
      </c>
      <c r="F21" s="101">
        <v>0.1269383015398666</v>
      </c>
    </row>
    <row r="22" spans="1:8" ht="15.75" customHeight="1" x14ac:dyDescent="0.25">
      <c r="B22" s="19" t="s">
        <v>89</v>
      </c>
      <c r="C22" s="101">
        <v>0.17663836338323571</v>
      </c>
      <c r="D22" s="101">
        <v>0.17663836338323571</v>
      </c>
      <c r="E22" s="101">
        <v>0.17663836338323571</v>
      </c>
      <c r="F22" s="101">
        <v>0.17663836338323571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0.55915255852645362</v>
      </c>
      <c r="D2" s="52">
        <f>IFERROR(1-_xlfn.NORM.DIST(_xlfn.NORM.INV(SUM(D4:D5), 0, 1) + 1, 0, 1, TRUE), "")</f>
        <v>0.55915255852645362</v>
      </c>
      <c r="E2" s="52">
        <f>IFERROR(1-_xlfn.NORM.DIST(_xlfn.NORM.INV(SUM(E4:E5), 0, 1) + 1, 0, 1, TRUE), "")</f>
        <v>0.44621302685484876</v>
      </c>
      <c r="F2" s="52">
        <f>IFERROR(1-_xlfn.NORM.DIST(_xlfn.NORM.INV(SUM(F4:F5), 0, 1) + 1, 0, 1, TRUE), "")</f>
        <v>0.2222411794478788</v>
      </c>
      <c r="G2" s="52">
        <f>IFERROR(1-_xlfn.NORM.DIST(_xlfn.NORM.INV(SUM(G4:G5), 0, 1) + 1, 0, 1, TRUE), "")</f>
        <v>0.18165386916106796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0.31553254147354631</v>
      </c>
      <c r="D3" s="52">
        <f>IFERROR(_xlfn.NORM.DIST(_xlfn.NORM.INV(SUM(D4:D5), 0, 1) + 1, 0, 1, TRUE) - SUM(D4:D5), "")</f>
        <v>0.31553254147354631</v>
      </c>
      <c r="E3" s="52">
        <f>IFERROR(_xlfn.NORM.DIST(_xlfn.NORM.INV(SUM(E4:E5), 0, 1) + 1, 0, 1, TRUE) - SUM(E4:E5), "")</f>
        <v>0.36020307314515121</v>
      </c>
      <c r="F3" s="52">
        <f>IFERROR(_xlfn.NORM.DIST(_xlfn.NORM.INV(SUM(F4:F5), 0, 1) + 1, 0, 1, TRUE) - SUM(F4:F5), "")</f>
        <v>0.37079182055212123</v>
      </c>
      <c r="G3" s="52">
        <f>IFERROR(_xlfn.NORM.DIST(_xlfn.NORM.INV(SUM(G4:G5), 0, 1) + 1, 0, 1, TRUE) - SUM(G4:G5), "")</f>
        <v>0.35456793083893201</v>
      </c>
    </row>
    <row r="4" spans="1:15" ht="15.75" customHeight="1" x14ac:dyDescent="0.25">
      <c r="B4" s="5" t="s">
        <v>104</v>
      </c>
      <c r="C4" s="45">
        <v>6.6612999999999992E-2</v>
      </c>
      <c r="D4" s="53">
        <v>6.6612999999999992E-2</v>
      </c>
      <c r="E4" s="53">
        <v>0.12343270000000001</v>
      </c>
      <c r="F4" s="53">
        <v>0.2137937</v>
      </c>
      <c r="G4" s="53">
        <v>0.22974459999999999</v>
      </c>
    </row>
    <row r="5" spans="1:15" ht="15.75" customHeight="1" x14ac:dyDescent="0.25">
      <c r="B5" s="5" t="s">
        <v>105</v>
      </c>
      <c r="C5" s="45">
        <v>5.8701900000000001E-2</v>
      </c>
      <c r="D5" s="53">
        <v>5.8701900000000001E-2</v>
      </c>
      <c r="E5" s="53">
        <v>7.0151199999999997E-2</v>
      </c>
      <c r="F5" s="53">
        <v>0.19317329999999999</v>
      </c>
      <c r="G5" s="53">
        <v>0.23403360000000001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0.56607127859384077</v>
      </c>
      <c r="D8" s="52">
        <f>IFERROR(1-_xlfn.NORM.DIST(_xlfn.NORM.INV(SUM(D10:D11), 0, 1) + 1, 0, 1, TRUE), "")</f>
        <v>0.56607127859384077</v>
      </c>
      <c r="E8" s="52">
        <f>IFERROR(1-_xlfn.NORM.DIST(_xlfn.NORM.INV(SUM(E10:E11), 0, 1) + 1, 0, 1, TRUE), "")</f>
        <v>0.4624566273923908</v>
      </c>
      <c r="F8" s="52">
        <f>IFERROR(1-_xlfn.NORM.DIST(_xlfn.NORM.INV(SUM(F10:F11), 0, 1) + 1, 0, 1, TRUE), "")</f>
        <v>0.41987329142113172</v>
      </c>
      <c r="G8" s="52">
        <f>IFERROR(1-_xlfn.NORM.DIST(_xlfn.NORM.INV(SUM(G10:G11), 0, 1) + 1, 0, 1, TRUE), "")</f>
        <v>0.51423145958061589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0.31219842140615922</v>
      </c>
      <c r="D9" s="52">
        <f>IFERROR(_xlfn.NORM.DIST(_xlfn.NORM.INV(SUM(D10:D11), 0, 1) + 1, 0, 1, TRUE) - SUM(D10:D11), "")</f>
        <v>0.31219842140615922</v>
      </c>
      <c r="E9" s="52">
        <f>IFERROR(_xlfn.NORM.DIST(_xlfn.NORM.INV(SUM(E10:E11), 0, 1) + 1, 0, 1, TRUE) - SUM(E10:E11), "")</f>
        <v>0.3550101726076092</v>
      </c>
      <c r="F9" s="52">
        <f>IFERROR(_xlfn.NORM.DIST(_xlfn.NORM.INV(SUM(F10:F11), 0, 1) + 1, 0, 1, TRUE) - SUM(F10:F11), "")</f>
        <v>0.3676283085788683</v>
      </c>
      <c r="G9" s="52">
        <f>IFERROR(_xlfn.NORM.DIST(_xlfn.NORM.INV(SUM(G10:G11), 0, 1) + 1, 0, 1, TRUE) - SUM(G10:G11), "")</f>
        <v>0.33559294041938409</v>
      </c>
    </row>
    <row r="10" spans="1:15" ht="15.75" customHeight="1" x14ac:dyDescent="0.25">
      <c r="B10" s="5" t="s">
        <v>109</v>
      </c>
      <c r="C10" s="45">
        <v>8.03088E-2</v>
      </c>
      <c r="D10" s="53">
        <v>8.03088E-2</v>
      </c>
      <c r="E10" s="53">
        <v>0.12146990000000001</v>
      </c>
      <c r="F10" s="53">
        <v>0.1527878</v>
      </c>
      <c r="G10" s="53">
        <v>0.1125285</v>
      </c>
    </row>
    <row r="11" spans="1:15" ht="15.75" customHeight="1" x14ac:dyDescent="0.25">
      <c r="B11" s="5" t="s">
        <v>110</v>
      </c>
      <c r="C11" s="45">
        <v>4.14215E-2</v>
      </c>
      <c r="D11" s="53">
        <v>4.14215E-2</v>
      </c>
      <c r="E11" s="53">
        <v>6.1063300000000001E-2</v>
      </c>
      <c r="F11" s="53">
        <v>5.9710600000000003E-2</v>
      </c>
      <c r="G11" s="53">
        <v>3.7647100000000003E-2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0.76390500000000006</v>
      </c>
      <c r="D2" s="53">
        <v>0.53045450000000005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0.12635540000000001</v>
      </c>
      <c r="D3" s="53">
        <v>0.26860529999999999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8.7546100000000002E-2</v>
      </c>
      <c r="D4" s="53">
        <v>0.18029980000000001</v>
      </c>
      <c r="E4" s="53">
        <v>0.95787929999999999</v>
      </c>
      <c r="F4" s="53">
        <v>0.72524289999999991</v>
      </c>
      <c r="G4" s="53">
        <v>0</v>
      </c>
    </row>
    <row r="5" spans="1:7" x14ac:dyDescent="0.25">
      <c r="B5" s="3" t="s">
        <v>122</v>
      </c>
      <c r="C5" s="52">
        <v>2.2193600000000001E-2</v>
      </c>
      <c r="D5" s="52">
        <v>2.06404E-2</v>
      </c>
      <c r="E5" s="52">
        <f>1-SUM(E2:E4)</f>
        <v>4.2120700000000011E-2</v>
      </c>
      <c r="F5" s="52">
        <f>1-SUM(F2:F4)</f>
        <v>0.27475710000000009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EEFBE-B9DD-4EFF-B35E-FA3A992A60E6}"/>
</file>

<file path=customXml/itemProps2.xml><?xml version="1.0" encoding="utf-8"?>
<ds:datastoreItem xmlns:ds="http://schemas.openxmlformats.org/officeDocument/2006/customXml" ds:itemID="{D7E88881-784D-4573-8261-8C2C643ED2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2024-03-26T04:25:13Z</dcterms:modified>
</cp:coreProperties>
</file>