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405583F-2570-41FA-A115-4B8EEE73244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<sst xmlns="http://schemas.openxmlformats.org/spreadsheetml/2006/main" count="2092" uniqueCount="341">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</sst>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1197240.3984375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5">
        <v>0.76</v>
      </c>
    </row>
    <row r="12" spans="1:3" ht="15" customHeight="1" x14ac:dyDescent="0.25">
      <c r="B12" s="5" t="s">
        <v>12</v>
      </c>
      <c r="C12" s="45">
        <v>0.71700000000000008</v>
      </c>
    </row>
    <row r="13" spans="1:3" ht="15" customHeight="1" x14ac:dyDescent="0.25">
      <c r="B13" s="5" t="s">
        <v>13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0.24044101075302499</v>
      </c>
    </row>
    <row r="30" spans="1:3" ht="14.25" customHeight="1" x14ac:dyDescent="0.25">
      <c r="B30" s="25" t="s">
        <v>27</v>
      </c>
      <c r="C30" s="99">
        <v>3.7322814416453E-2</v>
      </c>
    </row>
    <row r="31" spans="1:3" ht="14.25" customHeight="1" x14ac:dyDescent="0.25">
      <c r="B31" s="25" t="s">
        <v>28</v>
      </c>
      <c r="C31" s="99">
        <v>7.2887930619641203E-2</v>
      </c>
    </row>
    <row r="32" spans="1:3" ht="14.25" customHeight="1" x14ac:dyDescent="0.25">
      <c r="B32" s="25" t="s">
        <v>29</v>
      </c>
      <c r="C32" s="99">
        <v>0.649348244210881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30.93599</v>
      </c>
    </row>
    <row r="38" spans="1:5" ht="15" customHeight="1" x14ac:dyDescent="0.25">
      <c r="B38" s="11" t="s">
        <v>34</v>
      </c>
      <c r="C38" s="43">
        <v>78.254159999999999</v>
      </c>
      <c r="D38" s="12"/>
      <c r="E38" s="13"/>
    </row>
    <row r="39" spans="1:5" ht="15" customHeight="1" x14ac:dyDescent="0.25">
      <c r="B39" s="11" t="s">
        <v>35</v>
      </c>
      <c r="C39" s="43">
        <v>104.68697</v>
      </c>
      <c r="D39" s="12"/>
      <c r="E39" s="12"/>
    </row>
    <row r="40" spans="1:5" ht="15" customHeight="1" x14ac:dyDescent="0.25">
      <c r="B40" s="11" t="s">
        <v>36</v>
      </c>
      <c r="C40" s="100">
        <v>4.43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23.13083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7.9579999999999998E-3</v>
      </c>
      <c r="D45" s="12"/>
    </row>
    <row r="46" spans="1:5" ht="15.75" customHeight="1" x14ac:dyDescent="0.25">
      <c r="B46" s="11" t="s">
        <v>41</v>
      </c>
      <c r="C46" s="45">
        <v>8.5507100000000003E-2</v>
      </c>
      <c r="D46" s="12"/>
    </row>
    <row r="47" spans="1:5" ht="15.75" customHeight="1" x14ac:dyDescent="0.25">
      <c r="B47" s="11" t="s">
        <v>42</v>
      </c>
      <c r="C47" s="45">
        <v>7.3432800000000006E-2</v>
      </c>
      <c r="D47" s="12"/>
      <c r="E47" s="13"/>
    </row>
    <row r="48" spans="1:5" ht="15" customHeight="1" x14ac:dyDescent="0.25">
      <c r="B48" s="11" t="s">
        <v>43</v>
      </c>
      <c r="C48" s="46">
        <v>0.83310209999999996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0.45287100000000008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0.11872154909592</v>
      </c>
      <c r="C2" s="98">
        <v>0.95</v>
      </c>
      <c r="D2" s="56">
        <v>34.819261433026043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47.362947514627443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50.52045111826412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0.15284496024175781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15.022196845122521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15.022196845122521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15.022196845122521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15.022196845122521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15.022196845122521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15.022196845122521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0.20012086891485001</v>
      </c>
      <c r="C16" s="98">
        <v>0.95</v>
      </c>
      <c r="D16" s="56">
        <v>0.22477769467930861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1.2741986036609081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1.2741986036609081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0.62068789999999996</v>
      </c>
      <c r="C21" s="98">
        <v>0.95</v>
      </c>
      <c r="D21" s="56">
        <v>1.617657643758611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6.3924000000000003E-3</v>
      </c>
      <c r="C23" s="98">
        <v>0.95</v>
      </c>
      <c r="D23" s="56">
        <v>4.9145085291285842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0.72089656009145997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0.42381205686396001</v>
      </c>
      <c r="C27" s="98">
        <v>0.95</v>
      </c>
      <c r="D27" s="56">
        <v>21.711791130794801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0.85267629999999994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60.674348370795308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2.935143539368509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</v>
      </c>
      <c r="C32" s="98">
        <v>0.95</v>
      </c>
      <c r="D32" s="56">
        <v>0.41676337027171728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0.2291919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0.5778664</v>
      </c>
      <c r="C38" s="98">
        <v>0.95</v>
      </c>
      <c r="D38" s="56">
        <v>3.9579419154138891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0.25069370000000002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7.7775620000000004E-2</v>
      </c>
      <c r="C3" s="21">
        <f>frac_mam_1_5months * 2.6</f>
        <v>7.7775620000000004E-2</v>
      </c>
      <c r="D3" s="21">
        <f>frac_mam_6_11months * 2.6</f>
        <v>0.25643956000000007</v>
      </c>
      <c r="E3" s="21">
        <f>frac_mam_12_23months * 2.6</f>
        <v>0.18350981999999999</v>
      </c>
      <c r="F3" s="21">
        <f>frac_mam_24_59months * 2.6</f>
        <v>7.0893420000000013E-2</v>
      </c>
    </row>
    <row r="4" spans="1:6" ht="15.75" customHeight="1" x14ac:dyDescent="0.25">
      <c r="A4" s="3" t="s">
        <v>205</v>
      </c>
      <c r="B4" s="21">
        <f>frac_sam_1month * 2.6</f>
        <v>2.9546660000000002E-2</v>
      </c>
      <c r="C4" s="21">
        <f>frac_sam_1_5months * 2.6</f>
        <v>2.9546660000000002E-2</v>
      </c>
      <c r="D4" s="21">
        <f>frac_sam_6_11months * 2.6</f>
        <v>3.1642000000000003E-2</v>
      </c>
      <c r="E4" s="21">
        <f>frac_sam_12_23months * 2.6</f>
        <v>5.0334700000000003E-2</v>
      </c>
      <c r="F4" s="21">
        <f>frac_sam_24_59months * 2.6</f>
        <v>1.9645600000000003E-2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268710.20980000001</v>
      </c>
      <c r="C2" s="49">
        <v>492000</v>
      </c>
      <c r="D2" s="49">
        <v>790000</v>
      </c>
      <c r="E2" s="49">
        <v>43000</v>
      </c>
      <c r="F2" s="49">
        <v>37000</v>
      </c>
      <c r="G2" s="17">
        <f t="shared" ref="G2:G13" si="0">C2+D2+E2+F2</f>
        <v>1362000</v>
      </c>
      <c r="H2" s="17">
        <f t="shared" ref="H2:H13" si="1">(B2 + stillbirth*B2/(1000-stillbirth))/(1-abortion)</f>
        <v>312582.81099849188</v>
      </c>
      <c r="I2" s="17">
        <f t="shared" ref="I2:I13" si="2">G2-H2</f>
        <v>1049417.1890015081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269485.63199999998</v>
      </c>
      <c r="C3" s="50">
        <v>500000</v>
      </c>
      <c r="D3" s="50">
        <v>810000</v>
      </c>
      <c r="E3" s="50">
        <v>43000</v>
      </c>
      <c r="F3" s="50">
        <v>37000</v>
      </c>
      <c r="G3" s="17">
        <f t="shared" si="0"/>
        <v>1390000</v>
      </c>
      <c r="H3" s="17">
        <f t="shared" si="1"/>
        <v>313484.83720422123</v>
      </c>
      <c r="I3" s="17">
        <f t="shared" si="2"/>
        <v>1076515.1627957788</v>
      </c>
    </row>
    <row r="4" spans="1:9" ht="15.75" customHeight="1" x14ac:dyDescent="0.25">
      <c r="A4" s="5">
        <f t="shared" si="3"/>
        <v>2026</v>
      </c>
      <c r="B4" s="49">
        <v>270491.43</v>
      </c>
      <c r="C4" s="50">
        <v>507000</v>
      </c>
      <c r="D4" s="50">
        <v>832000</v>
      </c>
      <c r="E4" s="50">
        <v>44000</v>
      </c>
      <c r="F4" s="50">
        <v>37000</v>
      </c>
      <c r="G4" s="17">
        <f t="shared" si="0"/>
        <v>1420000</v>
      </c>
      <c r="H4" s="17">
        <f t="shared" si="1"/>
        <v>314654.85291136784</v>
      </c>
      <c r="I4" s="17">
        <f t="shared" si="2"/>
        <v>1105345.1470886322</v>
      </c>
    </row>
    <row r="5" spans="1:9" ht="15.75" customHeight="1" x14ac:dyDescent="0.25">
      <c r="A5" s="5">
        <f t="shared" si="3"/>
        <v>2027</v>
      </c>
      <c r="B5" s="49">
        <v>271374.48200000002</v>
      </c>
      <c r="C5" s="50">
        <v>512000</v>
      </c>
      <c r="D5" s="50">
        <v>853000</v>
      </c>
      <c r="E5" s="50">
        <v>46000</v>
      </c>
      <c r="F5" s="50">
        <v>37000</v>
      </c>
      <c r="G5" s="17">
        <f t="shared" si="0"/>
        <v>1448000</v>
      </c>
      <c r="H5" s="17">
        <f t="shared" si="1"/>
        <v>315682.08174879575</v>
      </c>
      <c r="I5" s="17">
        <f t="shared" si="2"/>
        <v>1132317.9182512043</v>
      </c>
    </row>
    <row r="6" spans="1:9" ht="15.75" customHeight="1" x14ac:dyDescent="0.25">
      <c r="A6" s="5">
        <f t="shared" si="3"/>
        <v>2028</v>
      </c>
      <c r="B6" s="49">
        <v>272104.42</v>
      </c>
      <c r="C6" s="50">
        <v>516000</v>
      </c>
      <c r="D6" s="50">
        <v>874000</v>
      </c>
      <c r="E6" s="50">
        <v>46000</v>
      </c>
      <c r="F6" s="50">
        <v>38000</v>
      </c>
      <c r="G6" s="17">
        <f t="shared" si="0"/>
        <v>1474000</v>
      </c>
      <c r="H6" s="17">
        <f t="shared" si="1"/>
        <v>316531.19750090805</v>
      </c>
      <c r="I6" s="17">
        <f t="shared" si="2"/>
        <v>1157468.802499092</v>
      </c>
    </row>
    <row r="7" spans="1:9" ht="15.75" customHeight="1" x14ac:dyDescent="0.25">
      <c r="A7" s="5">
        <f t="shared" si="3"/>
        <v>2029</v>
      </c>
      <c r="B7" s="49">
        <v>272709.8</v>
      </c>
      <c r="C7" s="50">
        <v>520000</v>
      </c>
      <c r="D7" s="50">
        <v>894000</v>
      </c>
      <c r="E7" s="50">
        <v>48000</v>
      </c>
      <c r="F7" s="50">
        <v>38000</v>
      </c>
      <c r="G7" s="17">
        <f t="shared" si="0"/>
        <v>1500000</v>
      </c>
      <c r="H7" s="17">
        <f t="shared" si="1"/>
        <v>317235.41853613826</v>
      </c>
      <c r="I7" s="17">
        <f t="shared" si="2"/>
        <v>1182764.5814638617</v>
      </c>
    </row>
    <row r="8" spans="1:9" ht="15.75" customHeight="1" x14ac:dyDescent="0.25">
      <c r="A8" s="5">
        <f t="shared" si="3"/>
        <v>2030</v>
      </c>
      <c r="B8" s="49">
        <v>273161.15999999997</v>
      </c>
      <c r="C8" s="50">
        <v>525000</v>
      </c>
      <c r="D8" s="50">
        <v>912000</v>
      </c>
      <c r="E8" s="50">
        <v>49000</v>
      </c>
      <c r="F8" s="50">
        <v>38000</v>
      </c>
      <c r="G8" s="17">
        <f t="shared" si="0"/>
        <v>1524000</v>
      </c>
      <c r="H8" s="17">
        <f t="shared" si="1"/>
        <v>317760.47256247123</v>
      </c>
      <c r="I8" s="17">
        <f t="shared" si="2"/>
        <v>1206239.5274375288</v>
      </c>
    </row>
    <row r="9" spans="1:9" ht="15.75" customHeight="1" x14ac:dyDescent="0.25">
      <c r="A9" s="5">
        <f t="shared" si="3"/>
        <v>2031</v>
      </c>
      <c r="B9" s="49">
        <v>273797.01002857141</v>
      </c>
      <c r="C9" s="50">
        <v>529714.28571428568</v>
      </c>
      <c r="D9" s="50">
        <v>929428.57142857148</v>
      </c>
      <c r="E9" s="50">
        <v>49857.142857142862</v>
      </c>
      <c r="F9" s="50">
        <v>38142.857142857138</v>
      </c>
      <c r="G9" s="17">
        <f t="shared" si="0"/>
        <v>1547142.8571428573</v>
      </c>
      <c r="H9" s="17">
        <f t="shared" si="1"/>
        <v>318500.1385001826</v>
      </c>
      <c r="I9" s="17">
        <f t="shared" si="2"/>
        <v>1228642.7186426746</v>
      </c>
    </row>
    <row r="10" spans="1:9" ht="15.75" customHeight="1" x14ac:dyDescent="0.25">
      <c r="A10" s="5">
        <f t="shared" si="3"/>
        <v>2032</v>
      </c>
      <c r="B10" s="49">
        <v>274412.92117551022</v>
      </c>
      <c r="C10" s="50">
        <v>533959.18367346935</v>
      </c>
      <c r="D10" s="50">
        <v>946489.79591836745</v>
      </c>
      <c r="E10" s="50">
        <v>50836.734693877552</v>
      </c>
      <c r="F10" s="50">
        <v>38306.122448979593</v>
      </c>
      <c r="G10" s="17">
        <f t="shared" si="0"/>
        <v>1569591.836734694</v>
      </c>
      <c r="H10" s="17">
        <f t="shared" si="1"/>
        <v>319216.61011389137</v>
      </c>
      <c r="I10" s="17">
        <f t="shared" si="2"/>
        <v>1250375.2266208027</v>
      </c>
    </row>
    <row r="11" spans="1:9" ht="15.75" customHeight="1" x14ac:dyDescent="0.25">
      <c r="A11" s="5">
        <f t="shared" si="3"/>
        <v>2033</v>
      </c>
      <c r="B11" s="49">
        <v>274973.1342005831</v>
      </c>
      <c r="C11" s="50">
        <v>537810.49562682211</v>
      </c>
      <c r="D11" s="50">
        <v>962845.4810495628</v>
      </c>
      <c r="E11" s="50">
        <v>51813.411078717203</v>
      </c>
      <c r="F11" s="50">
        <v>38492.71137026239</v>
      </c>
      <c r="G11" s="17">
        <f t="shared" si="0"/>
        <v>1590962.0991253643</v>
      </c>
      <c r="H11" s="17">
        <f t="shared" si="1"/>
        <v>319868.28971425188</v>
      </c>
      <c r="I11" s="17">
        <f t="shared" si="2"/>
        <v>1271093.8094111125</v>
      </c>
    </row>
    <row r="12" spans="1:9" ht="15.75" customHeight="1" x14ac:dyDescent="0.25">
      <c r="A12" s="5">
        <f t="shared" si="3"/>
        <v>2034</v>
      </c>
      <c r="B12" s="49">
        <v>275487.22737209499</v>
      </c>
      <c r="C12" s="50">
        <v>541497.70928779675</v>
      </c>
      <c r="D12" s="50">
        <v>978537.69262807176</v>
      </c>
      <c r="E12" s="50">
        <v>52643.898375676807</v>
      </c>
      <c r="F12" s="50">
        <v>38705.955851728453</v>
      </c>
      <c r="G12" s="17">
        <f t="shared" si="0"/>
        <v>1611385.2561432738</v>
      </c>
      <c r="H12" s="17">
        <f t="shared" si="1"/>
        <v>320466.31942360284</v>
      </c>
      <c r="I12" s="17">
        <f t="shared" si="2"/>
        <v>1290918.9367196709</v>
      </c>
    </row>
    <row r="13" spans="1:9" ht="15.75" customHeight="1" x14ac:dyDescent="0.25">
      <c r="A13" s="5">
        <f t="shared" si="3"/>
        <v>2035</v>
      </c>
      <c r="B13" s="49">
        <v>275970.48556810862</v>
      </c>
      <c r="C13" s="50">
        <v>545140.2391860534</v>
      </c>
      <c r="D13" s="50">
        <v>993471.64871779631</v>
      </c>
      <c r="E13" s="50">
        <v>53593.026715059197</v>
      </c>
      <c r="F13" s="50">
        <v>38806.806687689663</v>
      </c>
      <c r="G13" s="17">
        <f t="shared" si="0"/>
        <v>1631011.7213065985</v>
      </c>
      <c r="H13" s="17">
        <f t="shared" si="1"/>
        <v>321028.47969827359</v>
      </c>
      <c r="I13" s="17">
        <f t="shared" si="2"/>
        <v>1309983.2416083249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0.59383847551874935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0.55341271286731908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0.85777389405691151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0.83637983535491878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0.85777389405691151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0.83637983535491878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0.39253478183125334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0.35387321761196511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0.82333288518775194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0.79797826615170164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0.82333288518775194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0.79797826615170164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0.904377552611351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0.88908730307714101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0.89265260389537215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0.87574509831463399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0.89265260389537215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0.87574509831463399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0.85836697117767868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1.9270251420426689E-2</v>
      </c>
    </row>
    <row r="4" spans="1:8" ht="15.75" customHeight="1" x14ac:dyDescent="0.25">
      <c r="B4" s="19" t="s">
        <v>69</v>
      </c>
      <c r="C4" s="101">
        <v>5.5527335526750703E-2</v>
      </c>
    </row>
    <row r="5" spans="1:8" ht="15.75" customHeight="1" x14ac:dyDescent="0.25">
      <c r="B5" s="19" t="s">
        <v>70</v>
      </c>
      <c r="C5" s="101">
        <v>8.3290502540403655E-2</v>
      </c>
    </row>
    <row r="6" spans="1:8" ht="15.75" customHeight="1" x14ac:dyDescent="0.25">
      <c r="B6" s="19" t="s">
        <v>71</v>
      </c>
      <c r="C6" s="101">
        <v>0.247329601879935</v>
      </c>
    </row>
    <row r="7" spans="1:8" ht="15.75" customHeight="1" x14ac:dyDescent="0.25">
      <c r="B7" s="19" t="s">
        <v>72</v>
      </c>
      <c r="C7" s="101">
        <v>0.41542046752397621</v>
      </c>
    </row>
    <row r="8" spans="1:8" ht="15.75" customHeight="1" x14ac:dyDescent="0.25">
      <c r="B8" s="19" t="s">
        <v>73</v>
      </c>
      <c r="C8" s="101">
        <v>2.827032633258517E-3</v>
      </c>
    </row>
    <row r="9" spans="1:8" ht="15.75" customHeight="1" x14ac:dyDescent="0.25">
      <c r="B9" s="19" t="s">
        <v>74</v>
      </c>
      <c r="C9" s="101">
        <v>6.8686537483920895E-2</v>
      </c>
    </row>
    <row r="10" spans="1:8" ht="15.75" customHeight="1" x14ac:dyDescent="0.25">
      <c r="B10" s="19" t="s">
        <v>75</v>
      </c>
      <c r="C10" s="101">
        <v>0.1076482709913284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0.15521897653309941</v>
      </c>
      <c r="D14" s="55">
        <v>0.15521897653309941</v>
      </c>
      <c r="E14" s="55">
        <v>0.15521897653309941</v>
      </c>
      <c r="F14" s="55">
        <v>0.15521897653309941</v>
      </c>
    </row>
    <row r="15" spans="1:8" ht="15.75" customHeight="1" x14ac:dyDescent="0.25">
      <c r="B15" s="19" t="s">
        <v>82</v>
      </c>
      <c r="C15" s="101">
        <v>0.20898917462724789</v>
      </c>
      <c r="D15" s="101">
        <v>0.20898917462724789</v>
      </c>
      <c r="E15" s="101">
        <v>0.20898917462724789</v>
      </c>
      <c r="F15" s="101">
        <v>0.20898917462724789</v>
      </c>
    </row>
    <row r="16" spans="1:8" ht="15.75" customHeight="1" x14ac:dyDescent="0.25">
      <c r="B16" s="19" t="s">
        <v>83</v>
      </c>
      <c r="C16" s="101">
        <v>2.0453097249142231E-2</v>
      </c>
      <c r="D16" s="101">
        <v>2.0453097249142231E-2</v>
      </c>
      <c r="E16" s="101">
        <v>2.0453097249142231E-2</v>
      </c>
      <c r="F16" s="101">
        <v>2.0453097249142231E-2</v>
      </c>
    </row>
    <row r="17" spans="1:8" ht="15.75" customHeight="1" x14ac:dyDescent="0.25">
      <c r="B17" s="19" t="s">
        <v>84</v>
      </c>
      <c r="C17" s="101">
        <v>1.78518465199384E-3</v>
      </c>
      <c r="D17" s="101">
        <v>1.78518465199384E-3</v>
      </c>
      <c r="E17" s="101">
        <v>1.78518465199384E-3</v>
      </c>
      <c r="F17" s="101">
        <v>1.78518465199384E-3</v>
      </c>
    </row>
    <row r="18" spans="1:8" ht="15.75" customHeight="1" x14ac:dyDescent="0.25">
      <c r="B18" s="19" t="s">
        <v>85</v>
      </c>
      <c r="C18" s="101">
        <v>0.35346795150880239</v>
      </c>
      <c r="D18" s="101">
        <v>0.35346795150880239</v>
      </c>
      <c r="E18" s="101">
        <v>0.35346795150880239</v>
      </c>
      <c r="F18" s="101">
        <v>0.35346795150880239</v>
      </c>
    </row>
    <row r="19" spans="1:8" ht="15.75" customHeight="1" x14ac:dyDescent="0.25">
      <c r="B19" s="19" t="s">
        <v>86</v>
      </c>
      <c r="C19" s="101">
        <v>8.3972450660439787E-3</v>
      </c>
      <c r="D19" s="101">
        <v>8.3972450660439787E-3</v>
      </c>
      <c r="E19" s="101">
        <v>8.3972450660439787E-3</v>
      </c>
      <c r="F19" s="101">
        <v>8.3972450660439787E-3</v>
      </c>
    </row>
    <row r="20" spans="1:8" ht="15.75" customHeight="1" x14ac:dyDescent="0.25">
      <c r="B20" s="19" t="s">
        <v>87</v>
      </c>
      <c r="C20" s="101">
        <v>5.2756167327518533E-2</v>
      </c>
      <c r="D20" s="101">
        <v>5.2756167327518533E-2</v>
      </c>
      <c r="E20" s="101">
        <v>5.2756167327518533E-2</v>
      </c>
      <c r="F20" s="101">
        <v>5.2756167327518533E-2</v>
      </c>
    </row>
    <row r="21" spans="1:8" ht="15.75" customHeight="1" x14ac:dyDescent="0.25">
      <c r="B21" s="19" t="s">
        <v>88</v>
      </c>
      <c r="C21" s="101">
        <v>6.5268173388815381E-2</v>
      </c>
      <c r="D21" s="101">
        <v>6.5268173388815381E-2</v>
      </c>
      <c r="E21" s="101">
        <v>6.5268173388815381E-2</v>
      </c>
      <c r="F21" s="101">
        <v>6.5268173388815381E-2</v>
      </c>
    </row>
    <row r="22" spans="1:8" ht="15.75" customHeight="1" x14ac:dyDescent="0.25">
      <c r="B22" s="19" t="s">
        <v>89</v>
      </c>
      <c r="C22" s="101">
        <v>0.13366402964733631</v>
      </c>
      <c r="D22" s="101">
        <v>0.13366402964733631</v>
      </c>
      <c r="E22" s="101">
        <v>0.13366402964733631</v>
      </c>
      <c r="F22" s="101">
        <v>0.13366402964733631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8.8541960999999988E-2</v>
      </c>
    </row>
    <row r="27" spans="1:8" ht="15.75" customHeight="1" x14ac:dyDescent="0.25">
      <c r="B27" s="19" t="s">
        <v>92</v>
      </c>
      <c r="C27" s="101">
        <v>8.4139049999999993E-3</v>
      </c>
    </row>
    <row r="28" spans="1:8" ht="15.75" customHeight="1" x14ac:dyDescent="0.25">
      <c r="B28" s="19" t="s">
        <v>93</v>
      </c>
      <c r="C28" s="101">
        <v>0.15592515700000001</v>
      </c>
    </row>
    <row r="29" spans="1:8" ht="15.75" customHeight="1" x14ac:dyDescent="0.25">
      <c r="B29" s="19" t="s">
        <v>94</v>
      </c>
      <c r="C29" s="101">
        <v>0.16923094399999999</v>
      </c>
    </row>
    <row r="30" spans="1:8" ht="15.75" customHeight="1" x14ac:dyDescent="0.25">
      <c r="B30" s="19" t="s">
        <v>95</v>
      </c>
      <c r="C30" s="101">
        <v>0.105940403</v>
      </c>
    </row>
    <row r="31" spans="1:8" ht="15.75" customHeight="1" x14ac:dyDescent="0.25">
      <c r="B31" s="19" t="s">
        <v>96</v>
      </c>
      <c r="C31" s="101">
        <v>0.11097119599999999</v>
      </c>
    </row>
    <row r="32" spans="1:8" ht="15.75" customHeight="1" x14ac:dyDescent="0.25">
      <c r="B32" s="19" t="s">
        <v>97</v>
      </c>
      <c r="C32" s="101">
        <v>1.8550027E-2</v>
      </c>
    </row>
    <row r="33" spans="2:3" ht="15.75" customHeight="1" x14ac:dyDescent="0.25">
      <c r="B33" s="19" t="s">
        <v>98</v>
      </c>
      <c r="C33" s="101">
        <v>8.4407093999999988E-2</v>
      </c>
    </row>
    <row r="34" spans="2:3" ht="15.75" customHeight="1" x14ac:dyDescent="0.25">
      <c r="B34" s="19" t="s">
        <v>99</v>
      </c>
      <c r="C34" s="101">
        <v>0.258019314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0.44863980932331038</v>
      </c>
      <c r="D2" s="52">
        <f>IFERROR(1-_xlfn.NORM.DIST(_xlfn.NORM.INV(SUM(D4:D5), 0, 1) + 1, 0, 1, TRUE), "")</f>
        <v>0.44863980932331038</v>
      </c>
      <c r="E2" s="52">
        <f>IFERROR(1-_xlfn.NORM.DIST(_xlfn.NORM.INV(SUM(E4:E5), 0, 1) + 1, 0, 1, TRUE), "")</f>
        <v>0.4699543555463106</v>
      </c>
      <c r="F2" s="52">
        <f>IFERROR(1-_xlfn.NORM.DIST(_xlfn.NORM.INV(SUM(F4:F5), 0, 1) + 1, 0, 1, TRUE), "")</f>
        <v>0.3141720076106479</v>
      </c>
      <c r="G2" s="52">
        <f>IFERROR(1-_xlfn.NORM.DIST(_xlfn.NORM.INV(SUM(G4:G5), 0, 1) + 1, 0, 1, TRUE), "")</f>
        <v>0.28748709338451461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0.35945619067668966</v>
      </c>
      <c r="D3" s="52">
        <f>IFERROR(_xlfn.NORM.DIST(_xlfn.NORM.INV(SUM(D4:D5), 0, 1) + 1, 0, 1, TRUE) - SUM(D4:D5), "")</f>
        <v>0.35945619067668966</v>
      </c>
      <c r="E3" s="52">
        <f>IFERROR(_xlfn.NORM.DIST(_xlfn.NORM.INV(SUM(E4:E5), 0, 1) + 1, 0, 1, TRUE) - SUM(E4:E5), "")</f>
        <v>0.35246264445368941</v>
      </c>
      <c r="F3" s="52">
        <f>IFERROR(_xlfn.NORM.DIST(_xlfn.NORM.INV(SUM(F4:F5), 0, 1) + 1, 0, 1, TRUE) - SUM(F4:F5), "")</f>
        <v>0.38288019238935211</v>
      </c>
      <c r="G3" s="52">
        <f>IFERROR(_xlfn.NORM.DIST(_xlfn.NORM.INV(SUM(G4:G5), 0, 1) + 1, 0, 1, TRUE) - SUM(G4:G5), "")</f>
        <v>0.38227600661548539</v>
      </c>
    </row>
    <row r="4" spans="1:15" ht="15.75" customHeight="1" x14ac:dyDescent="0.25">
      <c r="B4" s="5" t="s">
        <v>104</v>
      </c>
      <c r="C4" s="45">
        <v>0.1133801</v>
      </c>
      <c r="D4" s="53">
        <v>0.1133801</v>
      </c>
      <c r="E4" s="53">
        <v>0.1031483</v>
      </c>
      <c r="F4" s="53">
        <v>0.2021889</v>
      </c>
      <c r="G4" s="53">
        <v>0.2106642</v>
      </c>
    </row>
    <row r="5" spans="1:15" ht="15.75" customHeight="1" x14ac:dyDescent="0.25">
      <c r="B5" s="5" t="s">
        <v>105</v>
      </c>
      <c r="C5" s="45">
        <v>7.8523899999999994E-2</v>
      </c>
      <c r="D5" s="53">
        <v>7.8523899999999994E-2</v>
      </c>
      <c r="E5" s="53">
        <v>7.4434699999999993E-2</v>
      </c>
      <c r="F5" s="53">
        <v>0.1007589</v>
      </c>
      <c r="G5" s="53">
        <v>0.1195727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0.76914882237139048</v>
      </c>
      <c r="D8" s="52">
        <f>IFERROR(1-_xlfn.NORM.DIST(_xlfn.NORM.INV(SUM(D10:D11), 0, 1) + 1, 0, 1, TRUE), "")</f>
        <v>0.76914882237139048</v>
      </c>
      <c r="E8" s="52">
        <f>IFERROR(1-_xlfn.NORM.DIST(_xlfn.NORM.INV(SUM(E10:E11), 0, 1) + 1, 0, 1, TRUE), "")</f>
        <v>0.58795261618574035</v>
      </c>
      <c r="F8" s="52">
        <f>IFERROR(1-_xlfn.NORM.DIST(_xlfn.NORM.INV(SUM(F10:F11), 0, 1) + 1, 0, 1, TRUE), "")</f>
        <v>0.63349464666587818</v>
      </c>
      <c r="G8" s="52">
        <f>IFERROR(1-_xlfn.NORM.DIST(_xlfn.NORM.INV(SUM(G10:G11), 0, 1) + 1, 0, 1, TRUE), "")</f>
        <v>0.79223767337338391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0.18957337762860954</v>
      </c>
      <c r="D9" s="52">
        <f>IFERROR(_xlfn.NORM.DIST(_xlfn.NORM.INV(SUM(D10:D11), 0, 1) + 1, 0, 1, TRUE) - SUM(D10:D11), "")</f>
        <v>0.18957337762860954</v>
      </c>
      <c r="E9" s="52">
        <f>IFERROR(_xlfn.NORM.DIST(_xlfn.NORM.INV(SUM(E10:E11), 0, 1) + 1, 0, 1, TRUE) - SUM(E10:E11), "")</f>
        <v>0.30124678381425962</v>
      </c>
      <c r="F9" s="52">
        <f>IFERROR(_xlfn.NORM.DIST(_xlfn.NORM.INV(SUM(F10:F11), 0, 1) + 1, 0, 1, TRUE) - SUM(F10:F11), "")</f>
        <v>0.27656515333412179</v>
      </c>
      <c r="G9" s="52">
        <f>IFERROR(_xlfn.NORM.DIST(_xlfn.NORM.INV(SUM(G10:G11), 0, 1) + 1, 0, 1, TRUE) - SUM(G10:G11), "")</f>
        <v>0.17293962662661605</v>
      </c>
    </row>
    <row r="10" spans="1:15" ht="15.75" customHeight="1" x14ac:dyDescent="0.25">
      <c r="B10" s="5" t="s">
        <v>109</v>
      </c>
      <c r="C10" s="45">
        <v>2.9913700000000001E-2</v>
      </c>
      <c r="D10" s="53">
        <v>2.9913700000000001E-2</v>
      </c>
      <c r="E10" s="53">
        <v>9.8630600000000013E-2</v>
      </c>
      <c r="F10" s="53">
        <v>7.0580699999999996E-2</v>
      </c>
      <c r="G10" s="53">
        <v>2.7266700000000001E-2</v>
      </c>
    </row>
    <row r="11" spans="1:15" ht="15.75" customHeight="1" x14ac:dyDescent="0.25">
      <c r="B11" s="5" t="s">
        <v>110</v>
      </c>
      <c r="C11" s="45">
        <v>1.13641E-2</v>
      </c>
      <c r="D11" s="53">
        <v>1.13641E-2</v>
      </c>
      <c r="E11" s="53">
        <v>1.217E-2</v>
      </c>
      <c r="F11" s="53">
        <v>1.9359500000000002E-2</v>
      </c>
      <c r="G11" s="53">
        <v>7.5560000000000002E-3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0.77430790000000005</v>
      </c>
      <c r="D2" s="53">
        <v>0.4961622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0.15446280000000001</v>
      </c>
      <c r="D3" s="53">
        <v>0.24405350000000001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3.8687199999999998E-2</v>
      </c>
      <c r="D4" s="53">
        <v>0.24085190000000001</v>
      </c>
      <c r="E4" s="53">
        <v>0.95201559999999996</v>
      </c>
      <c r="F4" s="53">
        <v>0.64523189999999997</v>
      </c>
      <c r="G4" s="53">
        <v>0</v>
      </c>
    </row>
    <row r="5" spans="1:7" x14ac:dyDescent="0.25">
      <c r="B5" s="3" t="s">
        <v>122</v>
      </c>
      <c r="C5" s="52">
        <v>3.2542099999999997E-2</v>
      </c>
      <c r="D5" s="52">
        <v>1.8932399999999999E-2</v>
      </c>
      <c r="E5" s="52">
        <f>1-SUM(E2:E4)</f>
        <v>4.7984400000000038E-2</v>
      </c>
      <c r="F5" s="52">
        <f>1-SUM(F2:F4)</f>
        <v>0.35476810000000003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59AE87-B629-4CC1-9781-FCAE06456471}"/>
</file>

<file path=customXml/itemProps2.xml><?xml version="1.0" encoding="utf-8"?>
<ds:datastoreItem xmlns:ds="http://schemas.openxmlformats.org/officeDocument/2006/customXml" ds:itemID="{6BA96B62-E208-41AC-8E66-63287480B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2024-03-26T04:25:09Z</dcterms:modified>
</cp:coreProperties>
</file>