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93ED958-3566-4A9C-9C91-FFBFE65052F2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E152" i="27"/>
  <c r="D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G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E97" i="27"/>
  <c r="D97" i="27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<sst xmlns="http://schemas.openxmlformats.org/spreadsheetml/2006/main" count="2092" uniqueCount="341">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</sst>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3470339.28125</v>
      </c>
    </row>
    <row r="8" spans="1:3" ht="15" customHeight="1" x14ac:dyDescent="0.25">
      <c r="B8" s="5" t="s">
        <v>8</v>
      </c>
      <c r="C8" s="44">
        <v>0.45200000000000001</v>
      </c>
    </row>
    <row r="9" spans="1:3" ht="15" customHeight="1" x14ac:dyDescent="0.25">
      <c r="B9" s="5" t="s">
        <v>9</v>
      </c>
      <c r="C9" s="45">
        <v>0.28079999999999999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6.3E-2</v>
      </c>
    </row>
    <row r="12" spans="1:3" ht="15" customHeight="1" x14ac:dyDescent="0.25">
      <c r="B12" s="5" t="s">
        <v>12</v>
      </c>
      <c r="C12" s="45">
        <v>0.13</v>
      </c>
    </row>
    <row r="13" spans="1:3" ht="15" customHeight="1" x14ac:dyDescent="0.25">
      <c r="B13" s="5" t="s">
        <v>13</v>
      </c>
      <c r="C13" s="45">
        <v>0.63600000000000001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8.2100000000000006E-2</v>
      </c>
    </row>
    <row r="24" spans="1:3" ht="15" customHeight="1" x14ac:dyDescent="0.25">
      <c r="B24" s="15" t="s">
        <v>22</v>
      </c>
      <c r="C24" s="45">
        <v>0.47660000000000002</v>
      </c>
    </row>
    <row r="25" spans="1:3" ht="15" customHeight="1" x14ac:dyDescent="0.25">
      <c r="B25" s="15" t="s">
        <v>23</v>
      </c>
      <c r="C25" s="45">
        <v>0.3337</v>
      </c>
    </row>
    <row r="26" spans="1:3" ht="15" customHeight="1" x14ac:dyDescent="0.25">
      <c r="B26" s="15" t="s">
        <v>24</v>
      </c>
      <c r="C26" s="45">
        <v>0.1076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0.18812535867607999</v>
      </c>
    </row>
    <row r="30" spans="1:3" ht="14.25" customHeight="1" x14ac:dyDescent="0.25">
      <c r="B30" s="25" t="s">
        <v>27</v>
      </c>
      <c r="C30" s="99">
        <v>7.529214782846369E-2</v>
      </c>
    </row>
    <row r="31" spans="1:3" ht="14.25" customHeight="1" x14ac:dyDescent="0.25">
      <c r="B31" s="25" t="s">
        <v>28</v>
      </c>
      <c r="C31" s="99">
        <v>0.10030682254742999</v>
      </c>
    </row>
    <row r="32" spans="1:3" ht="14.25" customHeight="1" x14ac:dyDescent="0.25">
      <c r="B32" s="25" t="s">
        <v>29</v>
      </c>
      <c r="C32" s="99">
        <v>0.63627567094802595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35.95326</v>
      </c>
    </row>
    <row r="38" spans="1:5" ht="15" customHeight="1" x14ac:dyDescent="0.25">
      <c r="B38" s="11" t="s">
        <v>34</v>
      </c>
      <c r="C38" s="43">
        <v>71.129549999999995</v>
      </c>
      <c r="D38" s="12"/>
      <c r="E38" s="13"/>
    </row>
    <row r="39" spans="1:5" ht="15" customHeight="1" x14ac:dyDescent="0.25">
      <c r="B39" s="11" t="s">
        <v>35</v>
      </c>
      <c r="C39" s="43">
        <v>111.78455</v>
      </c>
      <c r="D39" s="12"/>
      <c r="E39" s="12"/>
    </row>
    <row r="40" spans="1:5" ht="15" customHeight="1" x14ac:dyDescent="0.25">
      <c r="B40" s="11" t="s">
        <v>36</v>
      </c>
      <c r="C40" s="100">
        <v>6.21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28.025130000000001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7.9459999999999999E-3</v>
      </c>
      <c r="D45" s="12"/>
    </row>
    <row r="46" spans="1:5" ht="15.75" customHeight="1" x14ac:dyDescent="0.25">
      <c r="B46" s="11" t="s">
        <v>41</v>
      </c>
      <c r="C46" s="45">
        <v>8.5378900000000008E-2</v>
      </c>
      <c r="D46" s="12"/>
    </row>
    <row r="47" spans="1:5" ht="15.75" customHeight="1" x14ac:dyDescent="0.25">
      <c r="B47" s="11" t="s">
        <v>42</v>
      </c>
      <c r="C47" s="45">
        <v>7.3444099999999998E-2</v>
      </c>
      <c r="D47" s="12"/>
      <c r="E47" s="13"/>
    </row>
    <row r="48" spans="1:5" ht="15" customHeight="1" x14ac:dyDescent="0.25">
      <c r="B48" s="11" t="s">
        <v>43</v>
      </c>
      <c r="C48" s="46">
        <v>0.83323099999999994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0.44861699999999999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3.5715698631999999E-3</v>
      </c>
      <c r="C2" s="98">
        <v>0.95</v>
      </c>
      <c r="D2" s="56">
        <v>34.366415838237913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54.628292958829128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43.420880966861567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5.9835997085200238E-2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17.31204218632346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17.31204218632346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17.31204218632346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17.31204218632346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17.31204218632346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17.31204218632346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6.4618918253400007E-2</v>
      </c>
      <c r="C16" s="98">
        <v>0.95</v>
      </c>
      <c r="D16" s="56">
        <v>0.2381343220498644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0.56999999999999995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1.112664901153791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1.112664901153791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0.34730299999999997</v>
      </c>
      <c r="C21" s="98">
        <v>0.95</v>
      </c>
      <c r="D21" s="56">
        <v>0.64162710769956899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29.476348850423271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4.4943200000000003E-2</v>
      </c>
      <c r="C23" s="98">
        <v>0.95</v>
      </c>
      <c r="D23" s="56">
        <v>5.6282823713961951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7.0084667285600005E-2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4.5793024351999997E-3</v>
      </c>
      <c r="C27" s="98">
        <v>0.95</v>
      </c>
      <c r="D27" s="56">
        <v>25.070390436942869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0.13218150000000001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59.64079630542151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0.20100000000000001</v>
      </c>
      <c r="C31" s="98">
        <v>0.95</v>
      </c>
      <c r="D31" s="56">
        <v>4.2824862757030893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8.8158799999999996E-2</v>
      </c>
      <c r="C32" s="98">
        <v>0.95</v>
      </c>
      <c r="D32" s="56">
        <v>0.4330445396250559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0.40575800000000001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0.28000000000000003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4.7393339240000776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0.34017932000000001</v>
      </c>
      <c r="C3" s="21">
        <f>frac_mam_1_5months * 2.6</f>
        <v>0.34017932000000001</v>
      </c>
      <c r="D3" s="21">
        <f>frac_mam_6_11months * 2.6</f>
        <v>0.25916956000000002</v>
      </c>
      <c r="E3" s="21">
        <f>frac_mam_12_23months * 2.6</f>
        <v>0.19278661999999999</v>
      </c>
      <c r="F3" s="21">
        <f>frac_mam_24_59months * 2.6</f>
        <v>0.21655452</v>
      </c>
    </row>
    <row r="4" spans="1:6" ht="15.75" customHeight="1" x14ac:dyDescent="0.25">
      <c r="A4" s="3" t="s">
        <v>205</v>
      </c>
      <c r="B4" s="21">
        <f>frac_sam_1month * 2.6</f>
        <v>0.19425406000000001</v>
      </c>
      <c r="C4" s="21">
        <f>frac_sam_1_5months * 2.6</f>
        <v>0.19425406000000001</v>
      </c>
      <c r="D4" s="21">
        <f>frac_sam_6_11months * 2.6</f>
        <v>0.17963217999999997</v>
      </c>
      <c r="E4" s="21">
        <f>frac_sam_12_23months * 2.6</f>
        <v>0.166712</v>
      </c>
      <c r="F4" s="21">
        <f>frac_sam_24_59months * 2.6</f>
        <v>7.5262200000000001E-2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0.45200000000000001</v>
      </c>
      <c r="E2" s="60">
        <f>food_insecure</f>
        <v>0.45200000000000001</v>
      </c>
      <c r="F2" s="60">
        <f>food_insecure</f>
        <v>0.45200000000000001</v>
      </c>
      <c r="G2" s="60">
        <f>food_insecure</f>
        <v>0.45200000000000001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0.45200000000000001</v>
      </c>
      <c r="F5" s="60">
        <f>food_insecure</f>
        <v>0.45200000000000001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0.45200000000000001</v>
      </c>
      <c r="F8" s="60">
        <f>food_insecure</f>
        <v>0.45200000000000001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0.45200000000000001</v>
      </c>
      <c r="F9" s="60">
        <f>food_insecure</f>
        <v>0.45200000000000001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0.13</v>
      </c>
      <c r="E10" s="60">
        <f>IF(ISBLANK(comm_deliv), frac_children_health_facility,1)</f>
        <v>0.13</v>
      </c>
      <c r="F10" s="60">
        <f>IF(ISBLANK(comm_deliv), frac_children_health_facility,1)</f>
        <v>0.13</v>
      </c>
      <c r="G10" s="60">
        <f>IF(ISBLANK(comm_deliv), frac_children_health_facility,1)</f>
        <v>0.13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0.45200000000000001</v>
      </c>
      <c r="I15" s="60">
        <f>food_insecure</f>
        <v>0.45200000000000001</v>
      </c>
      <c r="J15" s="60">
        <f>food_insecure</f>
        <v>0.45200000000000001</v>
      </c>
      <c r="K15" s="60">
        <f>food_insecure</f>
        <v>0.45200000000000001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6.3E-2</v>
      </c>
      <c r="I18" s="60">
        <f>frac_PW_health_facility</f>
        <v>6.3E-2</v>
      </c>
      <c r="J18" s="60">
        <f>frac_PW_health_facility</f>
        <v>6.3E-2</v>
      </c>
      <c r="K18" s="60">
        <f>frac_PW_health_facility</f>
        <v>6.3E-2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0.28079999999999999</v>
      </c>
      <c r="I19" s="60">
        <f>frac_malaria_risk</f>
        <v>0.28079999999999999</v>
      </c>
      <c r="J19" s="60">
        <f>frac_malaria_risk</f>
        <v>0.28079999999999999</v>
      </c>
      <c r="K19" s="60">
        <f>frac_malaria_risk</f>
        <v>0.28079999999999999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0.63600000000000001</v>
      </c>
      <c r="M24" s="60">
        <f>famplan_unmet_need</f>
        <v>0.63600000000000001</v>
      </c>
      <c r="N24" s="60">
        <f>famplan_unmet_need</f>
        <v>0.63600000000000001</v>
      </c>
      <c r="O24" s="60">
        <f>famplan_unmet_need</f>
        <v>0.63600000000000001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0.3942166543388641</v>
      </c>
      <c r="M25" s="60">
        <f>(1-food_insecure)*(0.49)+food_insecure*(0.7)</f>
        <v>0.58492000000000011</v>
      </c>
      <c r="N25" s="60">
        <f>(1-food_insecure)*(0.49)+food_insecure*(0.7)</f>
        <v>0.58492000000000011</v>
      </c>
      <c r="O25" s="60">
        <f>(1-food_insecure)*(0.49)+food_insecure*(0.7)</f>
        <v>0.58492000000000011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0.168949994716656</v>
      </c>
      <c r="M26" s="60">
        <f>(1-food_insecure)*(0.21)+food_insecure*(0.3)</f>
        <v>0.25068000000000001</v>
      </c>
      <c r="N26" s="60">
        <f>(1-food_insecure)*(0.21)+food_insecure*(0.3)</f>
        <v>0.25068000000000001</v>
      </c>
      <c r="O26" s="60">
        <f>(1-food_insecure)*(0.21)+food_insecure*(0.3)</f>
        <v>0.25068000000000001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0.11080014014448003</v>
      </c>
      <c r="M27" s="60">
        <f>(1-food_insecure)*(0.3)</f>
        <v>0.16440000000000002</v>
      </c>
      <c r="N27" s="60">
        <f>(1-food_insecure)*(0.3)</f>
        <v>0.16440000000000002</v>
      </c>
      <c r="O27" s="60">
        <f>(1-food_insecure)*(0.3)</f>
        <v>0.16440000000000002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0.28079999999999999</v>
      </c>
      <c r="D34" s="60">
        <f t="shared" si="3"/>
        <v>0.28079999999999999</v>
      </c>
      <c r="E34" s="60">
        <f t="shared" si="3"/>
        <v>0.28079999999999999</v>
      </c>
      <c r="F34" s="60">
        <f t="shared" si="3"/>
        <v>0.28079999999999999</v>
      </c>
      <c r="G34" s="60">
        <f t="shared" si="3"/>
        <v>0.28079999999999999</v>
      </c>
      <c r="H34" s="60">
        <f t="shared" si="3"/>
        <v>0.28079999999999999</v>
      </c>
      <c r="I34" s="60">
        <f t="shared" si="3"/>
        <v>0.28079999999999999</v>
      </c>
      <c r="J34" s="60">
        <f t="shared" si="3"/>
        <v>0.28079999999999999</v>
      </c>
      <c r="K34" s="60">
        <f t="shared" si="3"/>
        <v>0.28079999999999999</v>
      </c>
      <c r="L34" s="60">
        <f t="shared" si="3"/>
        <v>0.28079999999999999</v>
      </c>
      <c r="M34" s="60">
        <f t="shared" si="3"/>
        <v>0.28079999999999999</v>
      </c>
      <c r="N34" s="60">
        <f t="shared" si="3"/>
        <v>0.28079999999999999</v>
      </c>
      <c r="O34" s="60">
        <f t="shared" si="3"/>
        <v>0.28079999999999999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731957.88159999973</v>
      </c>
      <c r="C2" s="49">
        <v>982000</v>
      </c>
      <c r="D2" s="49">
        <v>1530000</v>
      </c>
      <c r="E2" s="49">
        <v>4930000</v>
      </c>
      <c r="F2" s="49">
        <v>3846000</v>
      </c>
      <c r="G2" s="17">
        <f t="shared" ref="G2:G13" si="0">C2+D2+E2+F2</f>
        <v>11288000</v>
      </c>
      <c r="H2" s="17">
        <f t="shared" ref="H2:H13" si="1">(B2 + stillbirth*B2/(1000-stillbirth))/(1-abortion)</f>
        <v>855752.90645117161</v>
      </c>
      <c r="I2" s="17">
        <f t="shared" ref="I2:I13" si="2">G2-H2</f>
        <v>10432247.093548829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746024.022</v>
      </c>
      <c r="C3" s="50">
        <v>1011000</v>
      </c>
      <c r="D3" s="50">
        <v>1578000</v>
      </c>
      <c r="E3" s="50">
        <v>4953000</v>
      </c>
      <c r="F3" s="50">
        <v>3950000</v>
      </c>
      <c r="G3" s="17">
        <f t="shared" si="0"/>
        <v>11492000</v>
      </c>
      <c r="H3" s="17">
        <f t="shared" si="1"/>
        <v>872198.03373573371</v>
      </c>
      <c r="I3" s="17">
        <f t="shared" si="2"/>
        <v>10619801.966264267</v>
      </c>
    </row>
    <row r="4" spans="1:9" ht="15.75" customHeight="1" x14ac:dyDescent="0.25">
      <c r="A4" s="5">
        <f t="shared" si="3"/>
        <v>2026</v>
      </c>
      <c r="B4" s="49">
        <v>759535.45919999992</v>
      </c>
      <c r="C4" s="50">
        <v>1039000</v>
      </c>
      <c r="D4" s="50">
        <v>1625000</v>
      </c>
      <c r="E4" s="50">
        <v>4965000</v>
      </c>
      <c r="F4" s="50">
        <v>4054000</v>
      </c>
      <c r="G4" s="17">
        <f t="shared" si="0"/>
        <v>11683000</v>
      </c>
      <c r="H4" s="17">
        <f t="shared" si="1"/>
        <v>887994.64163475367</v>
      </c>
      <c r="I4" s="17">
        <f t="shared" si="2"/>
        <v>10795005.358365247</v>
      </c>
    </row>
    <row r="5" spans="1:9" ht="15.75" customHeight="1" x14ac:dyDescent="0.25">
      <c r="A5" s="5">
        <f t="shared" si="3"/>
        <v>2027</v>
      </c>
      <c r="B5" s="49">
        <v>773031.04119999986</v>
      </c>
      <c r="C5" s="50">
        <v>1066000</v>
      </c>
      <c r="D5" s="50">
        <v>1672000</v>
      </c>
      <c r="E5" s="50">
        <v>4969000</v>
      </c>
      <c r="F5" s="50">
        <v>4162000</v>
      </c>
      <c r="G5" s="17">
        <f t="shared" si="0"/>
        <v>11869000</v>
      </c>
      <c r="H5" s="17">
        <f t="shared" si="1"/>
        <v>903772.71276571159</v>
      </c>
      <c r="I5" s="17">
        <f t="shared" si="2"/>
        <v>10965227.287234288</v>
      </c>
    </row>
    <row r="6" spans="1:9" ht="15.75" customHeight="1" x14ac:dyDescent="0.25">
      <c r="A6" s="5">
        <f t="shared" si="3"/>
        <v>2028</v>
      </c>
      <c r="B6" s="49">
        <v>786494.89919999975</v>
      </c>
      <c r="C6" s="50">
        <v>1094000</v>
      </c>
      <c r="D6" s="50">
        <v>1721000</v>
      </c>
      <c r="E6" s="50">
        <v>4967000</v>
      </c>
      <c r="F6" s="50">
        <v>4269000</v>
      </c>
      <c r="G6" s="17">
        <f t="shared" si="0"/>
        <v>12051000</v>
      </c>
      <c r="H6" s="17">
        <f t="shared" si="1"/>
        <v>919513.69446039619</v>
      </c>
      <c r="I6" s="17">
        <f t="shared" si="2"/>
        <v>11131486.305539604</v>
      </c>
    </row>
    <row r="7" spans="1:9" ht="15.75" customHeight="1" x14ac:dyDescent="0.25">
      <c r="A7" s="5">
        <f t="shared" si="3"/>
        <v>2029</v>
      </c>
      <c r="B7" s="49">
        <v>799872.96059999964</v>
      </c>
      <c r="C7" s="50">
        <v>1124000</v>
      </c>
      <c r="D7" s="50">
        <v>1771000</v>
      </c>
      <c r="E7" s="50">
        <v>4963000</v>
      </c>
      <c r="F7" s="50">
        <v>4367000</v>
      </c>
      <c r="G7" s="17">
        <f t="shared" si="0"/>
        <v>12225000</v>
      </c>
      <c r="H7" s="17">
        <f t="shared" si="1"/>
        <v>935154.36889470532</v>
      </c>
      <c r="I7" s="17">
        <f t="shared" si="2"/>
        <v>11289845.631105294</v>
      </c>
    </row>
    <row r="8" spans="1:9" ht="15.75" customHeight="1" x14ac:dyDescent="0.25">
      <c r="A8" s="5">
        <f t="shared" si="3"/>
        <v>2030</v>
      </c>
      <c r="B8" s="49">
        <v>813226.20499999996</v>
      </c>
      <c r="C8" s="50">
        <v>1157000</v>
      </c>
      <c r="D8" s="50">
        <v>1823000</v>
      </c>
      <c r="E8" s="50">
        <v>4960000</v>
      </c>
      <c r="F8" s="50">
        <v>4453000</v>
      </c>
      <c r="G8" s="17">
        <f t="shared" si="0"/>
        <v>12393000</v>
      </c>
      <c r="H8" s="17">
        <f t="shared" si="1"/>
        <v>950766.02906410524</v>
      </c>
      <c r="I8" s="17">
        <f t="shared" si="2"/>
        <v>11442233.970935894</v>
      </c>
    </row>
    <row r="9" spans="1:9" ht="15.75" customHeight="1" x14ac:dyDescent="0.25">
      <c r="A9" s="5">
        <f t="shared" si="3"/>
        <v>2031</v>
      </c>
      <c r="B9" s="49">
        <v>824835.96548571426</v>
      </c>
      <c r="C9" s="50">
        <v>1182000</v>
      </c>
      <c r="D9" s="50">
        <v>1864857.142857143</v>
      </c>
      <c r="E9" s="50">
        <v>4964285.7142857146</v>
      </c>
      <c r="F9" s="50">
        <v>4539714.2857142854</v>
      </c>
      <c r="G9" s="17">
        <f t="shared" si="0"/>
        <v>12550857.142857142</v>
      </c>
      <c r="H9" s="17">
        <f t="shared" si="1"/>
        <v>964339.3322945243</v>
      </c>
      <c r="I9" s="17">
        <f t="shared" si="2"/>
        <v>11586517.810562618</v>
      </c>
    </row>
    <row r="10" spans="1:9" ht="15.75" customHeight="1" x14ac:dyDescent="0.25">
      <c r="A10" s="5">
        <f t="shared" si="3"/>
        <v>2032</v>
      </c>
      <c r="B10" s="49">
        <v>836094.81455510203</v>
      </c>
      <c r="C10" s="50">
        <v>1206428.5714285709</v>
      </c>
      <c r="D10" s="50">
        <v>1905836.7346938781</v>
      </c>
      <c r="E10" s="50">
        <v>4965897.9591836734</v>
      </c>
      <c r="F10" s="50">
        <v>4623959.1836734693</v>
      </c>
      <c r="G10" s="17">
        <f t="shared" si="0"/>
        <v>12702122.448979592</v>
      </c>
      <c r="H10" s="17">
        <f t="shared" si="1"/>
        <v>977502.37494578015</v>
      </c>
      <c r="I10" s="17">
        <f t="shared" si="2"/>
        <v>11724620.074033812</v>
      </c>
    </row>
    <row r="11" spans="1:9" ht="15.75" customHeight="1" x14ac:dyDescent="0.25">
      <c r="A11" s="5">
        <f t="shared" si="3"/>
        <v>2033</v>
      </c>
      <c r="B11" s="49">
        <v>847031.86532011663</v>
      </c>
      <c r="C11" s="50">
        <v>1230346.9387755101</v>
      </c>
      <c r="D11" s="50">
        <v>1945956.2682215739</v>
      </c>
      <c r="E11" s="50">
        <v>4966026.2390670553</v>
      </c>
      <c r="F11" s="50">
        <v>4705381.9241982503</v>
      </c>
      <c r="G11" s="17">
        <f t="shared" si="0"/>
        <v>12847711.370262388</v>
      </c>
      <c r="H11" s="17">
        <f t="shared" si="1"/>
        <v>990289.19399021252</v>
      </c>
      <c r="I11" s="17">
        <f t="shared" si="2"/>
        <v>11857422.176272176</v>
      </c>
    </row>
    <row r="12" spans="1:9" ht="15.75" customHeight="1" x14ac:dyDescent="0.25">
      <c r="A12" s="5">
        <f t="shared" si="3"/>
        <v>2034</v>
      </c>
      <c r="B12" s="49">
        <v>857603.4116229905</v>
      </c>
      <c r="C12" s="50">
        <v>1253825.072886297</v>
      </c>
      <c r="D12" s="50">
        <v>1985092.8779675141</v>
      </c>
      <c r="E12" s="50">
        <v>4965601.416076635</v>
      </c>
      <c r="F12" s="50">
        <v>4783007.9133694293</v>
      </c>
      <c r="G12" s="17">
        <f t="shared" si="0"/>
        <v>12987527.280299876</v>
      </c>
      <c r="H12" s="17">
        <f t="shared" si="1"/>
        <v>1002648.6913079985</v>
      </c>
      <c r="I12" s="17">
        <f t="shared" si="2"/>
        <v>11984878.588991877</v>
      </c>
    </row>
    <row r="13" spans="1:9" ht="15.75" customHeight="1" x14ac:dyDescent="0.25">
      <c r="A13" s="5">
        <f t="shared" si="3"/>
        <v>2035</v>
      </c>
      <c r="B13" s="49">
        <v>867761.7705405606</v>
      </c>
      <c r="C13" s="50">
        <v>1276657.2261557679</v>
      </c>
      <c r="D13" s="50">
        <v>2022820.4319628731</v>
      </c>
      <c r="E13" s="50">
        <v>4965401.6183732972</v>
      </c>
      <c r="F13" s="50">
        <v>4856437.6152793476</v>
      </c>
      <c r="G13" s="17">
        <f t="shared" si="0"/>
        <v>13121316.891771287</v>
      </c>
      <c r="H13" s="17">
        <f t="shared" si="1"/>
        <v>1014525.1194290845</v>
      </c>
      <c r="I13" s="17">
        <f t="shared" si="2"/>
        <v>12106791.772342201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0.58665272626960452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0.52122920762284808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0.85411048380348209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0.81787763409496783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0.85411048380348209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0.81787763409496783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0.3854731074867408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0.32485286482314496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0.81896957918947655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0.77629507645820439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0.81896957918947655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0.77629507645820439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0.9017770862797343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0.8756592012927763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0.88977213956338408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0.86095429136979129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0.88977213956338408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0.86095429136979129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0.86538332099347126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1.5791600634152171E-2</v>
      </c>
    </row>
    <row r="4" spans="1:8" ht="15.75" customHeight="1" x14ac:dyDescent="0.25">
      <c r="B4" s="19" t="s">
        <v>69</v>
      </c>
      <c r="C4" s="101">
        <v>7.4360170060622177E-2</v>
      </c>
    </row>
    <row r="5" spans="1:8" ht="15.75" customHeight="1" x14ac:dyDescent="0.25">
      <c r="B5" s="19" t="s">
        <v>70</v>
      </c>
      <c r="C5" s="101">
        <v>0.1080931803242427</v>
      </c>
    </row>
    <row r="6" spans="1:8" ht="15.75" customHeight="1" x14ac:dyDescent="0.25">
      <c r="B6" s="19" t="s">
        <v>71</v>
      </c>
      <c r="C6" s="101">
        <v>0.2606542151687094</v>
      </c>
    </row>
    <row r="7" spans="1:8" ht="15.75" customHeight="1" x14ac:dyDescent="0.25">
      <c r="B7" s="19" t="s">
        <v>72</v>
      </c>
      <c r="C7" s="101">
        <v>0.37045158189520122</v>
      </c>
    </row>
    <row r="8" spans="1:8" ht="15.75" customHeight="1" x14ac:dyDescent="0.25">
      <c r="B8" s="19" t="s">
        <v>73</v>
      </c>
      <c r="C8" s="101">
        <v>1.2418729629592231E-2</v>
      </c>
    </row>
    <row r="9" spans="1:8" ht="15.75" customHeight="1" x14ac:dyDescent="0.25">
      <c r="B9" s="19" t="s">
        <v>74</v>
      </c>
      <c r="C9" s="101">
        <v>4.1450001515076752E-2</v>
      </c>
    </row>
    <row r="10" spans="1:8" ht="15.75" customHeight="1" x14ac:dyDescent="0.25">
      <c r="B10" s="19" t="s">
        <v>75</v>
      </c>
      <c r="C10" s="101">
        <v>0.1167805207724034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0.2010018346567341</v>
      </c>
      <c r="D14" s="55">
        <v>0.2010018346567341</v>
      </c>
      <c r="E14" s="55">
        <v>0.2010018346567341</v>
      </c>
      <c r="F14" s="55">
        <v>0.2010018346567341</v>
      </c>
    </row>
    <row r="15" spans="1:8" ht="15.75" customHeight="1" x14ac:dyDescent="0.25">
      <c r="B15" s="19" t="s">
        <v>82</v>
      </c>
      <c r="C15" s="101">
        <v>0.30084294976052228</v>
      </c>
      <c r="D15" s="101">
        <v>0.30084294976052228</v>
      </c>
      <c r="E15" s="101">
        <v>0.30084294976052228</v>
      </c>
      <c r="F15" s="101">
        <v>0.30084294976052228</v>
      </c>
    </row>
    <row r="16" spans="1:8" ht="15.75" customHeight="1" x14ac:dyDescent="0.25">
      <c r="B16" s="19" t="s">
        <v>83</v>
      </c>
      <c r="C16" s="101">
        <v>3.4190173389727387E-2</v>
      </c>
      <c r="D16" s="101">
        <v>3.4190173389727387E-2</v>
      </c>
      <c r="E16" s="101">
        <v>3.4190173389727387E-2</v>
      </c>
      <c r="F16" s="101">
        <v>3.4190173389727387E-2</v>
      </c>
    </row>
    <row r="17" spans="1:8" ht="15.75" customHeight="1" x14ac:dyDescent="0.25">
      <c r="B17" s="19" t="s">
        <v>84</v>
      </c>
      <c r="C17" s="101">
        <v>0.2374778766969679</v>
      </c>
      <c r="D17" s="101">
        <v>0.2374778766969679</v>
      </c>
      <c r="E17" s="101">
        <v>0.2374778766969679</v>
      </c>
      <c r="F17" s="101">
        <v>0.2374778766969679</v>
      </c>
    </row>
    <row r="18" spans="1:8" ht="15.75" customHeight="1" x14ac:dyDescent="0.25">
      <c r="B18" s="19" t="s">
        <v>85</v>
      </c>
      <c r="C18" s="101">
        <v>1.3984937283047651E-2</v>
      </c>
      <c r="D18" s="101">
        <v>1.3984937283047651E-2</v>
      </c>
      <c r="E18" s="101">
        <v>1.3984937283047651E-2</v>
      </c>
      <c r="F18" s="101">
        <v>1.3984937283047651E-2</v>
      </c>
    </row>
    <row r="19" spans="1:8" ht="15.75" customHeight="1" x14ac:dyDescent="0.25">
      <c r="B19" s="19" t="s">
        <v>86</v>
      </c>
      <c r="C19" s="101">
        <v>1.7556101314376321E-2</v>
      </c>
      <c r="D19" s="101">
        <v>1.7556101314376321E-2</v>
      </c>
      <c r="E19" s="101">
        <v>1.7556101314376321E-2</v>
      </c>
      <c r="F19" s="101">
        <v>1.7556101314376321E-2</v>
      </c>
    </row>
    <row r="20" spans="1:8" ht="15.75" customHeight="1" x14ac:dyDescent="0.25">
      <c r="B20" s="19" t="s">
        <v>87</v>
      </c>
      <c r="C20" s="101">
        <v>8.1484501164904828E-4</v>
      </c>
      <c r="D20" s="101">
        <v>8.1484501164904828E-4</v>
      </c>
      <c r="E20" s="101">
        <v>8.1484501164904828E-4</v>
      </c>
      <c r="F20" s="101">
        <v>8.1484501164904828E-4</v>
      </c>
    </row>
    <row r="21" spans="1:8" ht="15.75" customHeight="1" x14ac:dyDescent="0.25">
      <c r="B21" s="19" t="s">
        <v>88</v>
      </c>
      <c r="C21" s="101">
        <v>3.9162183154674388E-2</v>
      </c>
      <c r="D21" s="101">
        <v>3.9162183154674388E-2</v>
      </c>
      <c r="E21" s="101">
        <v>3.9162183154674388E-2</v>
      </c>
      <c r="F21" s="101">
        <v>3.9162183154674388E-2</v>
      </c>
    </row>
    <row r="22" spans="1:8" ht="15.75" customHeight="1" x14ac:dyDescent="0.25">
      <c r="B22" s="19" t="s">
        <v>89</v>
      </c>
      <c r="C22" s="101">
        <v>0.15496909873230089</v>
      </c>
      <c r="D22" s="101">
        <v>0.15496909873230089</v>
      </c>
      <c r="E22" s="101">
        <v>0.15496909873230089</v>
      </c>
      <c r="F22" s="101">
        <v>0.15496909873230089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8.9486848999999993E-2</v>
      </c>
    </row>
    <row r="27" spans="1:8" ht="15.75" customHeight="1" x14ac:dyDescent="0.25">
      <c r="B27" s="19" t="s">
        <v>92</v>
      </c>
      <c r="C27" s="101">
        <v>8.7680180000000007E-3</v>
      </c>
    </row>
    <row r="28" spans="1:8" ht="15.75" customHeight="1" x14ac:dyDescent="0.25">
      <c r="B28" s="19" t="s">
        <v>93</v>
      </c>
      <c r="C28" s="101">
        <v>0.157124918</v>
      </c>
    </row>
    <row r="29" spans="1:8" ht="15.75" customHeight="1" x14ac:dyDescent="0.25">
      <c r="B29" s="19" t="s">
        <v>94</v>
      </c>
      <c r="C29" s="101">
        <v>0.169393875</v>
      </c>
    </row>
    <row r="30" spans="1:8" ht="15.75" customHeight="1" x14ac:dyDescent="0.25">
      <c r="B30" s="19" t="s">
        <v>95</v>
      </c>
      <c r="C30" s="101">
        <v>0.105381207</v>
      </c>
    </row>
    <row r="31" spans="1:8" ht="15.75" customHeight="1" x14ac:dyDescent="0.25">
      <c r="B31" s="19" t="s">
        <v>96</v>
      </c>
      <c r="C31" s="101">
        <v>0.109725931</v>
      </c>
    </row>
    <row r="32" spans="1:8" ht="15.75" customHeight="1" x14ac:dyDescent="0.25">
      <c r="B32" s="19" t="s">
        <v>97</v>
      </c>
      <c r="C32" s="101">
        <v>1.8930017E-2</v>
      </c>
    </row>
    <row r="33" spans="2:3" ht="15.75" customHeight="1" x14ac:dyDescent="0.25">
      <c r="B33" s="19" t="s">
        <v>98</v>
      </c>
      <c r="C33" s="101">
        <v>8.4558286999999996E-2</v>
      </c>
    </row>
    <row r="34" spans="2:3" ht="15.75" customHeight="1" x14ac:dyDescent="0.25">
      <c r="B34" s="19" t="s">
        <v>99</v>
      </c>
      <c r="C34" s="101">
        <v>0.25663089700000002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0.45099278679019061</v>
      </c>
      <c r="D2" s="52">
        <f>IFERROR(1-_xlfn.NORM.DIST(_xlfn.NORM.INV(SUM(D4:D5), 0, 1) + 1, 0, 1, TRUE), "")</f>
        <v>0.45099278679019061</v>
      </c>
      <c r="E2" s="52">
        <f>IFERROR(1-_xlfn.NORM.DIST(_xlfn.NORM.INV(SUM(E4:E5), 0, 1) + 1, 0, 1, TRUE), "")</f>
        <v>0.43475175427181845</v>
      </c>
      <c r="F2" s="52">
        <f>IFERROR(1-_xlfn.NORM.DIST(_xlfn.NORM.INV(SUM(F4:F5), 0, 1) + 1, 0, 1, TRUE), "")</f>
        <v>0.23747052903367605</v>
      </c>
      <c r="G2" s="52">
        <f>IFERROR(1-_xlfn.NORM.DIST(_xlfn.NORM.INV(SUM(G4:G5), 0, 1) + 1, 0, 1, TRUE), "")</f>
        <v>0.15618031269856791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0.35872221320980935</v>
      </c>
      <c r="D3" s="52">
        <f>IFERROR(_xlfn.NORM.DIST(_xlfn.NORM.INV(SUM(D4:D5), 0, 1) + 1, 0, 1, TRUE) - SUM(D4:D5), "")</f>
        <v>0.35872221320980935</v>
      </c>
      <c r="E3" s="52">
        <f>IFERROR(_xlfn.NORM.DIST(_xlfn.NORM.INV(SUM(E4:E5), 0, 1) + 1, 0, 1, TRUE) - SUM(E4:E5), "")</f>
        <v>0.36358944572818153</v>
      </c>
      <c r="F3" s="52">
        <f>IFERROR(_xlfn.NORM.DIST(_xlfn.NORM.INV(SUM(F4:F5), 0, 1) + 1, 0, 1, TRUE) - SUM(F4:F5), "")</f>
        <v>0.37491317096632393</v>
      </c>
      <c r="G3" s="52">
        <f>IFERROR(_xlfn.NORM.DIST(_xlfn.NORM.INV(SUM(G4:G5), 0, 1) + 1, 0, 1, TRUE) - SUM(G4:G5), "")</f>
        <v>0.33971818730143211</v>
      </c>
    </row>
    <row r="4" spans="1:15" ht="15.75" customHeight="1" x14ac:dyDescent="0.25">
      <c r="B4" s="5" t="s">
        <v>104</v>
      </c>
      <c r="C4" s="45">
        <v>9.96306E-2</v>
      </c>
      <c r="D4" s="53">
        <v>9.96306E-2</v>
      </c>
      <c r="E4" s="53">
        <v>0.1168129</v>
      </c>
      <c r="F4" s="53">
        <v>0.17034659999999999</v>
      </c>
      <c r="G4" s="53">
        <v>0.20210420000000001</v>
      </c>
    </row>
    <row r="5" spans="1:15" ht="15.75" customHeight="1" x14ac:dyDescent="0.25">
      <c r="B5" s="5" t="s">
        <v>105</v>
      </c>
      <c r="C5" s="45">
        <v>9.065440000000001E-2</v>
      </c>
      <c r="D5" s="53">
        <v>9.065440000000001E-2</v>
      </c>
      <c r="E5" s="53">
        <v>8.4845900000000002E-2</v>
      </c>
      <c r="F5" s="53">
        <v>0.21726970000000001</v>
      </c>
      <c r="G5" s="53">
        <v>0.30199730000000002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0.42934375461594565</v>
      </c>
      <c r="D8" s="52">
        <f>IFERROR(1-_xlfn.NORM.DIST(_xlfn.NORM.INV(SUM(D10:D11), 0, 1) + 1, 0, 1, TRUE), "")</f>
        <v>0.42934375461594565</v>
      </c>
      <c r="E8" s="52">
        <f>IFERROR(1-_xlfn.NORM.DIST(_xlfn.NORM.INV(SUM(E10:E11), 0, 1) + 1, 0, 1, TRUE), "")</f>
        <v>0.48366293850542863</v>
      </c>
      <c r="F8" s="52">
        <f>IFERROR(1-_xlfn.NORM.DIST(_xlfn.NORM.INV(SUM(F10:F11), 0, 1) + 1, 0, 1, TRUE), "")</f>
        <v>0.53511361318555606</v>
      </c>
      <c r="G8" s="52">
        <f>IFERROR(1-_xlfn.NORM.DIST(_xlfn.NORM.INV(SUM(G10:G11), 0, 1) + 1, 0, 1, TRUE), "")</f>
        <v>0.585005654917791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0.36510494538405436</v>
      </c>
      <c r="D9" s="52">
        <f>IFERROR(_xlfn.NORM.DIST(_xlfn.NORM.INV(SUM(D10:D11), 0, 1) + 1, 0, 1, TRUE) - SUM(D10:D11), "")</f>
        <v>0.36510494538405436</v>
      </c>
      <c r="E9" s="52">
        <f>IFERROR(_xlfn.NORM.DIST(_xlfn.NORM.INV(SUM(E10:E11), 0, 1) + 1, 0, 1, TRUE) - SUM(E10:E11), "")</f>
        <v>0.3475671614945714</v>
      </c>
      <c r="F9" s="52">
        <f>IFERROR(_xlfn.NORM.DIST(_xlfn.NORM.INV(SUM(F10:F11), 0, 1) + 1, 0, 1, TRUE) - SUM(F10:F11), "")</f>
        <v>0.32661768681444392</v>
      </c>
      <c r="G9" s="52">
        <f>IFERROR(_xlfn.NORM.DIST(_xlfn.NORM.INV(SUM(G10:G11), 0, 1) + 1, 0, 1, TRUE) - SUM(G10:G11), "")</f>
        <v>0.30275714508220902</v>
      </c>
    </row>
    <row r="10" spans="1:15" ht="15.75" customHeight="1" x14ac:dyDescent="0.25">
      <c r="B10" s="5" t="s">
        <v>109</v>
      </c>
      <c r="C10" s="45">
        <v>0.13083819999999999</v>
      </c>
      <c r="D10" s="53">
        <v>0.13083819999999999</v>
      </c>
      <c r="E10" s="53">
        <v>9.9680599999999994E-2</v>
      </c>
      <c r="F10" s="53">
        <v>7.4148699999999998E-2</v>
      </c>
      <c r="G10" s="53">
        <v>8.3290199999999995E-2</v>
      </c>
    </row>
    <row r="11" spans="1:15" ht="15.75" customHeight="1" x14ac:dyDescent="0.25">
      <c r="B11" s="5" t="s">
        <v>110</v>
      </c>
      <c r="C11" s="45">
        <v>7.4713100000000005E-2</v>
      </c>
      <c r="D11" s="53">
        <v>7.4713100000000005E-2</v>
      </c>
      <c r="E11" s="53">
        <v>6.9089299999999992E-2</v>
      </c>
      <c r="F11" s="53">
        <v>6.4119999999999996E-2</v>
      </c>
      <c r="G11" s="53">
        <v>2.8947000000000001E-2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0.74150201124999993</v>
      </c>
      <c r="D14" s="54">
        <v>0.73545943398099989</v>
      </c>
      <c r="E14" s="54">
        <v>0.73545943398099989</v>
      </c>
      <c r="F14" s="54">
        <v>0.55012899585999997</v>
      </c>
      <c r="G14" s="54">
        <v>0.55012899585999997</v>
      </c>
      <c r="H14" s="45">
        <v>0.46800000000000003</v>
      </c>
      <c r="I14" s="55">
        <v>0.46800000000000003</v>
      </c>
      <c r="J14" s="55">
        <v>0.46800000000000003</v>
      </c>
      <c r="K14" s="55">
        <v>0.46800000000000003</v>
      </c>
      <c r="L14" s="45">
        <v>0.441</v>
      </c>
      <c r="M14" s="55">
        <v>0.441</v>
      </c>
      <c r="N14" s="55">
        <v>0.441</v>
      </c>
      <c r="O14" s="55">
        <v>0.441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0.33265040778094118</v>
      </c>
      <c r="D15" s="52">
        <f t="shared" si="0"/>
        <v>0.32993960489425422</v>
      </c>
      <c r="E15" s="52">
        <f t="shared" si="0"/>
        <v>0.32993960489425422</v>
      </c>
      <c r="F15" s="52">
        <f t="shared" si="0"/>
        <v>0.2467972197357256</v>
      </c>
      <c r="G15" s="52">
        <f t="shared" si="0"/>
        <v>0.2467972197357256</v>
      </c>
      <c r="H15" s="52">
        <f t="shared" si="0"/>
        <v>0.20995275600000002</v>
      </c>
      <c r="I15" s="52">
        <f t="shared" si="0"/>
        <v>0.20995275600000002</v>
      </c>
      <c r="J15" s="52">
        <f t="shared" si="0"/>
        <v>0.20995275600000002</v>
      </c>
      <c r="K15" s="52">
        <f t="shared" si="0"/>
        <v>0.20995275600000002</v>
      </c>
      <c r="L15" s="52">
        <f t="shared" si="0"/>
        <v>0.19784009699999999</v>
      </c>
      <c r="M15" s="52">
        <f t="shared" si="0"/>
        <v>0.19784009699999999</v>
      </c>
      <c r="N15" s="52">
        <f t="shared" si="0"/>
        <v>0.19784009699999999</v>
      </c>
      <c r="O15" s="52">
        <f t="shared" si="0"/>
        <v>0.19784009699999999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0.15265190000000001</v>
      </c>
      <c r="D2" s="53">
        <v>8.8158799999999996E-2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0.2251524</v>
      </c>
      <c r="D3" s="53">
        <v>0.15170239999999999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0.55613709999999994</v>
      </c>
      <c r="D4" s="53">
        <v>0.67177730000000002</v>
      </c>
      <c r="E4" s="53">
        <v>0.80430029999999997</v>
      </c>
      <c r="F4" s="53">
        <v>0.4316934</v>
      </c>
      <c r="G4" s="53">
        <v>0</v>
      </c>
    </row>
    <row r="5" spans="1:7" x14ac:dyDescent="0.25">
      <c r="B5" s="3" t="s">
        <v>122</v>
      </c>
      <c r="C5" s="52">
        <v>6.6058699999999998E-2</v>
      </c>
      <c r="D5" s="52">
        <v>8.8361499999999996E-2</v>
      </c>
      <c r="E5" s="52">
        <f>1-SUM(E2:E4)</f>
        <v>0.19569970000000003</v>
      </c>
      <c r="F5" s="52">
        <f>1-SUM(F2:F4)</f>
        <v>0.5683066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A02835-2412-41F9-BAE1-DC02921E5BA0}"/>
</file>

<file path=customXml/itemProps2.xml><?xml version="1.0" encoding="utf-8"?>
<ds:datastoreItem xmlns:ds="http://schemas.openxmlformats.org/officeDocument/2006/customXml" ds:itemID="{AD014130-CAFE-4F4A-A4F8-8CCF8C7F46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2024-03-26T04:25:11Z</dcterms:modified>
</cp:coreProperties>
</file>