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11BA42D-C7B4-4811-8284-0D61CDD637D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<sst xmlns="http://schemas.openxmlformats.org/spreadsheetml/2006/main" count="2092" uniqueCount="341">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</sst>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328680.9375</v>
      </c>
    </row>
    <row r="8" spans="1:3" ht="15" customHeight="1" x14ac:dyDescent="0.25">
      <c r="B8" s="5" t="s">
        <v>8</v>
      </c>
      <c r="C8" s="44">
        <v>5.5E-2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0.92928009033203096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0.89700000000000002</v>
      </c>
    </row>
    <row r="13" spans="1:3" ht="15" customHeight="1" x14ac:dyDescent="0.25">
      <c r="B13" s="5" t="s">
        <v>13</v>
      </c>
      <c r="C13" s="45">
        <v>0.74900000000000011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5.9700000000000003E-2</v>
      </c>
    </row>
    <row r="24" spans="1:3" ht="15" customHeight="1" x14ac:dyDescent="0.25">
      <c r="B24" s="15" t="s">
        <v>22</v>
      </c>
      <c r="C24" s="45">
        <v>0.495</v>
      </c>
    </row>
    <row r="25" spans="1:3" ht="15" customHeight="1" x14ac:dyDescent="0.25">
      <c r="B25" s="15" t="s">
        <v>23</v>
      </c>
      <c r="C25" s="45">
        <v>0.42230000000000001</v>
      </c>
    </row>
    <row r="26" spans="1:3" ht="15" customHeight="1" x14ac:dyDescent="0.25">
      <c r="B26" s="15" t="s">
        <v>24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0.51101988116637098</v>
      </c>
    </row>
    <row r="30" spans="1:3" ht="14.25" customHeight="1" x14ac:dyDescent="0.25">
      <c r="B30" s="25" t="s">
        <v>27</v>
      </c>
      <c r="C30" s="99">
        <v>3.6928466503456402E-2</v>
      </c>
    </row>
    <row r="31" spans="1:3" ht="14.25" customHeight="1" x14ac:dyDescent="0.25">
      <c r="B31" s="25" t="s">
        <v>28</v>
      </c>
      <c r="C31" s="99">
        <v>4.0966963582223501E-2</v>
      </c>
    </row>
    <row r="32" spans="1:3" ht="14.25" customHeight="1" x14ac:dyDescent="0.25">
      <c r="B32" s="25" t="s">
        <v>29</v>
      </c>
      <c r="C32" s="99">
        <v>0.41108468874794901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3.5533999999999999</v>
      </c>
    </row>
    <row r="38" spans="1:5" ht="15" customHeight="1" x14ac:dyDescent="0.25">
      <c r="B38" s="11" t="s">
        <v>34</v>
      </c>
      <c r="C38" s="43">
        <v>4.7455299999999996</v>
      </c>
      <c r="D38" s="12"/>
      <c r="E38" s="13"/>
    </row>
    <row r="39" spans="1:5" ht="15" customHeight="1" x14ac:dyDescent="0.25">
      <c r="B39" s="11" t="s">
        <v>35</v>
      </c>
      <c r="C39" s="43">
        <v>5.4872699999999996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4.8106900000000001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3.4918000000000002E-3</v>
      </c>
      <c r="D45" s="12"/>
    </row>
    <row r="46" spans="1:5" ht="15.75" customHeight="1" x14ac:dyDescent="0.25">
      <c r="B46" s="11" t="s">
        <v>41</v>
      </c>
      <c r="C46" s="45">
        <v>3.7518500000000003E-2</v>
      </c>
      <c r="D46" s="12"/>
    </row>
    <row r="47" spans="1:5" ht="15.75" customHeight="1" x14ac:dyDescent="0.25">
      <c r="B47" s="11" t="s">
        <v>42</v>
      </c>
      <c r="C47" s="45">
        <v>7.7681799999999995E-2</v>
      </c>
      <c r="D47" s="12"/>
      <c r="E47" s="13"/>
    </row>
    <row r="48" spans="1:5" ht="15" customHeight="1" x14ac:dyDescent="0.25">
      <c r="B48" s="11" t="s">
        <v>43</v>
      </c>
      <c r="C48" s="46">
        <v>0.88130790000000003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0.62314999999999998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4.5343641999999899E-2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0.57867642411246001</v>
      </c>
      <c r="C2" s="98">
        <v>0.95</v>
      </c>
      <c r="D2" s="56">
        <v>66.2077864022162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40.063438578113967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542.61982788724652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6.5039724560692287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13.195738021909881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13.195738021909881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13.195738021909881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13.195738021909881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13.195738021909881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13.195738021909881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6.0795311102264001E-2</v>
      </c>
      <c r="C16" s="98">
        <v>0.95</v>
      </c>
      <c r="D16" s="56">
        <v>0.90250382180522548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12.47074045559749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12.47074045559749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0.25723400000000002</v>
      </c>
      <c r="C21" s="98">
        <v>0.95</v>
      </c>
      <c r="D21" s="56">
        <v>68.582775194044444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22.867873379757981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4.8444399999999999E-2</v>
      </c>
      <c r="C23" s="98">
        <v>0.95</v>
      </c>
      <c r="D23" s="56">
        <v>4.3940617735474108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0.74832009999999993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5.9878806622974002E-3</v>
      </c>
      <c r="C27" s="98">
        <v>0.95</v>
      </c>
      <c r="D27" s="56">
        <v>18.764182705510279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0.35967890000000002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132.3139429353005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1.1924310040780739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0.21961839999999999</v>
      </c>
      <c r="C32" s="98">
        <v>0.95</v>
      </c>
      <c r="D32" s="56">
        <v>1.956691543072911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0.97910419999999998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0.85884820000000006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0.17776512</v>
      </c>
      <c r="C3" s="21">
        <f>frac_mam_1_5months * 2.6</f>
        <v>0.17776512</v>
      </c>
      <c r="D3" s="21">
        <f>frac_mam_6_11months * 2.6</f>
        <v>6.6276080000000001E-2</v>
      </c>
      <c r="E3" s="21">
        <f>frac_mam_12_23months * 2.6</f>
        <v>7.6518000000000003E-3</v>
      </c>
      <c r="F3" s="21">
        <f>frac_mam_24_59months * 2.6</f>
        <v>5.2454220000000003E-2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3.5181120000000003E-2</v>
      </c>
      <c r="E4" s="21">
        <f>frac_sam_12_23months * 2.6</f>
        <v>1.5871960000000001E-2</v>
      </c>
      <c r="F4" s="21">
        <f>frac_sam_24_59months * 2.6</f>
        <v>1.04364E-2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70114.04800000001</v>
      </c>
      <c r="C2" s="49">
        <v>188000</v>
      </c>
      <c r="D2" s="49">
        <v>403000</v>
      </c>
      <c r="E2" s="49">
        <v>563000</v>
      </c>
      <c r="F2" s="49">
        <v>398000</v>
      </c>
      <c r="G2" s="17">
        <f t="shared" ref="G2:G13" si="0">C2+D2+E2+F2</f>
        <v>1552000</v>
      </c>
      <c r="H2" s="17">
        <f t="shared" ref="H2:H13" si="1">(B2 + stillbirth*B2/(1000-stillbirth))/(1-abortion)</f>
        <v>80060.199345845613</v>
      </c>
      <c r="I2" s="17">
        <f t="shared" ref="I2:I13" si="2">G2-H2</f>
        <v>1471939.8006541543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69492.618000000002</v>
      </c>
      <c r="C3" s="50">
        <v>185000</v>
      </c>
      <c r="D3" s="50">
        <v>398000</v>
      </c>
      <c r="E3" s="50">
        <v>578000</v>
      </c>
      <c r="F3" s="50">
        <v>410000</v>
      </c>
      <c r="G3" s="17">
        <f t="shared" si="0"/>
        <v>1571000</v>
      </c>
      <c r="H3" s="17">
        <f t="shared" si="1"/>
        <v>79350.615302438382</v>
      </c>
      <c r="I3" s="17">
        <f t="shared" si="2"/>
        <v>1491649.3846975616</v>
      </c>
    </row>
    <row r="4" spans="1:9" ht="15.75" customHeight="1" x14ac:dyDescent="0.25">
      <c r="A4" s="5">
        <f t="shared" si="3"/>
        <v>2026</v>
      </c>
      <c r="B4" s="49">
        <v>68805.5478</v>
      </c>
      <c r="C4" s="50">
        <v>183000</v>
      </c>
      <c r="D4" s="50">
        <v>395000</v>
      </c>
      <c r="E4" s="50">
        <v>594000</v>
      </c>
      <c r="F4" s="50">
        <v>422000</v>
      </c>
      <c r="G4" s="17">
        <f t="shared" si="0"/>
        <v>1594000</v>
      </c>
      <c r="H4" s="17">
        <f t="shared" si="1"/>
        <v>78566.079553246003</v>
      </c>
      <c r="I4" s="17">
        <f t="shared" si="2"/>
        <v>1515433.920446754</v>
      </c>
    </row>
    <row r="5" spans="1:9" ht="15.75" customHeight="1" x14ac:dyDescent="0.25">
      <c r="A5" s="5">
        <f t="shared" si="3"/>
        <v>2027</v>
      </c>
      <c r="B5" s="49">
        <v>68111.744000000006</v>
      </c>
      <c r="C5" s="50">
        <v>181000</v>
      </c>
      <c r="D5" s="50">
        <v>390000</v>
      </c>
      <c r="E5" s="50">
        <v>610000</v>
      </c>
      <c r="F5" s="50">
        <v>434000</v>
      </c>
      <c r="G5" s="17">
        <f t="shared" si="0"/>
        <v>1615000</v>
      </c>
      <c r="H5" s="17">
        <f t="shared" si="1"/>
        <v>77773.854997406568</v>
      </c>
      <c r="I5" s="17">
        <f t="shared" si="2"/>
        <v>1537226.1450025935</v>
      </c>
    </row>
    <row r="6" spans="1:9" ht="15.75" customHeight="1" x14ac:dyDescent="0.25">
      <c r="A6" s="5">
        <f t="shared" si="3"/>
        <v>2028</v>
      </c>
      <c r="B6" s="49">
        <v>67401.325799999991</v>
      </c>
      <c r="C6" s="50">
        <v>180000</v>
      </c>
      <c r="D6" s="50">
        <v>385000</v>
      </c>
      <c r="E6" s="50">
        <v>627000</v>
      </c>
      <c r="F6" s="50">
        <v>446000</v>
      </c>
      <c r="G6" s="17">
        <f t="shared" si="0"/>
        <v>1638000</v>
      </c>
      <c r="H6" s="17">
        <f t="shared" si="1"/>
        <v>76962.65917669289</v>
      </c>
      <c r="I6" s="17">
        <f t="shared" si="2"/>
        <v>1561037.3408233072</v>
      </c>
    </row>
    <row r="7" spans="1:9" ht="15.75" customHeight="1" x14ac:dyDescent="0.25">
      <c r="A7" s="5">
        <f t="shared" si="3"/>
        <v>2029</v>
      </c>
      <c r="B7" s="49">
        <v>66684.623599999992</v>
      </c>
      <c r="C7" s="50">
        <v>179000</v>
      </c>
      <c r="D7" s="50">
        <v>381000</v>
      </c>
      <c r="E7" s="50">
        <v>646000</v>
      </c>
      <c r="F7" s="50">
        <v>458000</v>
      </c>
      <c r="G7" s="17">
        <f t="shared" si="0"/>
        <v>1664000</v>
      </c>
      <c r="H7" s="17">
        <f t="shared" si="1"/>
        <v>76144.287928129328</v>
      </c>
      <c r="I7" s="17">
        <f t="shared" si="2"/>
        <v>1587855.7120718707</v>
      </c>
    </row>
    <row r="8" spans="1:9" ht="15.75" customHeight="1" x14ac:dyDescent="0.25">
      <c r="A8" s="5">
        <f t="shared" si="3"/>
        <v>2030</v>
      </c>
      <c r="B8" s="49">
        <v>65961.805999999997</v>
      </c>
      <c r="C8" s="50">
        <v>178000</v>
      </c>
      <c r="D8" s="50">
        <v>376000</v>
      </c>
      <c r="E8" s="50">
        <v>664000</v>
      </c>
      <c r="F8" s="50">
        <v>470000</v>
      </c>
      <c r="G8" s="17">
        <f t="shared" si="0"/>
        <v>1688000</v>
      </c>
      <c r="H8" s="17">
        <f t="shared" si="1"/>
        <v>75318.933768764793</v>
      </c>
      <c r="I8" s="17">
        <f t="shared" si="2"/>
        <v>1612681.0662312352</v>
      </c>
    </row>
    <row r="9" spans="1:9" ht="15.75" customHeight="1" x14ac:dyDescent="0.25">
      <c r="A9" s="5">
        <f t="shared" si="3"/>
        <v>2031</v>
      </c>
      <c r="B9" s="49">
        <v>65368.62857142857</v>
      </c>
      <c r="C9" s="50">
        <v>176571.42857142861</v>
      </c>
      <c r="D9" s="50">
        <v>372142.85714285722</v>
      </c>
      <c r="E9" s="50">
        <v>678428.57142857148</v>
      </c>
      <c r="F9" s="50">
        <v>480285.71428571432</v>
      </c>
      <c r="G9" s="17">
        <f t="shared" si="0"/>
        <v>1707428.5714285716</v>
      </c>
      <c r="H9" s="17">
        <f t="shared" si="1"/>
        <v>74641.610114896088</v>
      </c>
      <c r="I9" s="17">
        <f t="shared" si="2"/>
        <v>1632786.9613136756</v>
      </c>
    </row>
    <row r="10" spans="1:9" ht="15.75" customHeight="1" x14ac:dyDescent="0.25">
      <c r="A10" s="5">
        <f t="shared" si="3"/>
        <v>2032</v>
      </c>
      <c r="B10" s="49">
        <v>64779.487224489792</v>
      </c>
      <c r="C10" s="50">
        <v>175367.3469387755</v>
      </c>
      <c r="D10" s="50">
        <v>368448.97959183669</v>
      </c>
      <c r="E10" s="50">
        <v>692775.51020408166</v>
      </c>
      <c r="F10" s="50">
        <v>490326.53061224491</v>
      </c>
      <c r="G10" s="17">
        <f t="shared" si="0"/>
        <v>1726918.3673469389</v>
      </c>
      <c r="H10" s="17">
        <f t="shared" si="1"/>
        <v>73968.895088104342</v>
      </c>
      <c r="I10" s="17">
        <f t="shared" si="2"/>
        <v>1652949.4722588346</v>
      </c>
    </row>
    <row r="11" spans="1:9" ht="15.75" customHeight="1" x14ac:dyDescent="0.25">
      <c r="A11" s="5">
        <f t="shared" si="3"/>
        <v>2033</v>
      </c>
      <c r="B11" s="49">
        <v>64204.335713702618</v>
      </c>
      <c r="C11" s="50">
        <v>174276.9679300292</v>
      </c>
      <c r="D11" s="50">
        <v>364655.97667638492</v>
      </c>
      <c r="E11" s="50">
        <v>706886.29737609334</v>
      </c>
      <c r="F11" s="50">
        <v>500087.46355685132</v>
      </c>
      <c r="G11" s="17">
        <f t="shared" si="0"/>
        <v>1745906.7055393588</v>
      </c>
      <c r="H11" s="17">
        <f t="shared" si="1"/>
        <v>73312.154450226953</v>
      </c>
      <c r="I11" s="17">
        <f t="shared" si="2"/>
        <v>1672594.5510891317</v>
      </c>
    </row>
    <row r="12" spans="1:9" ht="15.75" customHeight="1" x14ac:dyDescent="0.25">
      <c r="A12" s="5">
        <f t="shared" si="3"/>
        <v>2034</v>
      </c>
      <c r="B12" s="49">
        <v>63646.134529945848</v>
      </c>
      <c r="C12" s="50">
        <v>173316.53477717619</v>
      </c>
      <c r="D12" s="50">
        <v>361035.4019158684</v>
      </c>
      <c r="E12" s="50">
        <v>720727.19700124953</v>
      </c>
      <c r="F12" s="50">
        <v>509528.52977925859</v>
      </c>
      <c r="G12" s="17">
        <f t="shared" si="0"/>
        <v>1764607.6634735528</v>
      </c>
      <c r="H12" s="17">
        <f t="shared" si="1"/>
        <v>72674.768657772729</v>
      </c>
      <c r="I12" s="17">
        <f t="shared" si="2"/>
        <v>1691932.89481578</v>
      </c>
    </row>
    <row r="13" spans="1:9" ht="15.75" customHeight="1" x14ac:dyDescent="0.25">
      <c r="A13" s="5">
        <f t="shared" si="3"/>
        <v>2035</v>
      </c>
      <c r="B13" s="49">
        <v>63109.678634223827</v>
      </c>
      <c r="C13" s="50">
        <v>172361.75403105849</v>
      </c>
      <c r="D13" s="50">
        <v>357611.88790384959</v>
      </c>
      <c r="E13" s="50">
        <v>734116.79657285661</v>
      </c>
      <c r="F13" s="50">
        <v>518604.03403343842</v>
      </c>
      <c r="G13" s="17">
        <f t="shared" si="0"/>
        <v>1782694.472541203</v>
      </c>
      <c r="H13" s="17">
        <f t="shared" si="1"/>
        <v>72062.212869355557</v>
      </c>
      <c r="I13" s="17">
        <f t="shared" si="2"/>
        <v>1710632.2596718476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0.62835037184453779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0.63090558446740452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0.87459499722825684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0.87579186104308859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0.87459499722825684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0.87579186104308859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0.42766609678698575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0.430350207712421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0.84348407863441266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0.84492521727954262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0.84348407863441266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0.84492521727954262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0.91622514841542246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0.91706237211095543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0.90580160514127628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0.90673239491800861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0.90580160514127628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0.90673239491800861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0.89329918907383687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2.6376197362380321E-2</v>
      </c>
    </row>
    <row r="5" spans="1:8" ht="15.75" customHeight="1" x14ac:dyDescent="0.25">
      <c r="B5" s="19" t="s">
        <v>70</v>
      </c>
      <c r="C5" s="101">
        <v>1.9977998002200119E-2</v>
      </c>
    </row>
    <row r="6" spans="1:8" ht="15.75" customHeight="1" x14ac:dyDescent="0.25">
      <c r="B6" s="19" t="s">
        <v>71</v>
      </c>
      <c r="C6" s="101">
        <v>0.1411632858836713</v>
      </c>
    </row>
    <row r="7" spans="1:8" ht="15.75" customHeight="1" x14ac:dyDescent="0.25">
      <c r="B7" s="19" t="s">
        <v>72</v>
      </c>
      <c r="C7" s="101">
        <v>0.63213873678612653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0.1415473858452613</v>
      </c>
    </row>
    <row r="10" spans="1:8" ht="15.75" customHeight="1" x14ac:dyDescent="0.25">
      <c r="B10" s="19" t="s">
        <v>75</v>
      </c>
      <c r="C10" s="101">
        <v>3.8796396120360288E-2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1.3038873925610541E-2</v>
      </c>
      <c r="D14" s="55">
        <v>1.3038873925610541E-2</v>
      </c>
      <c r="E14" s="55">
        <v>1.3038873925610541E-2</v>
      </c>
      <c r="F14" s="55">
        <v>1.3038873925610541E-2</v>
      </c>
    </row>
    <row r="15" spans="1:8" ht="15.75" customHeight="1" x14ac:dyDescent="0.25">
      <c r="B15" s="19" t="s">
        <v>82</v>
      </c>
      <c r="C15" s="101">
        <v>0.2425058603064156</v>
      </c>
      <c r="D15" s="101">
        <v>0.2425058603064156</v>
      </c>
      <c r="E15" s="101">
        <v>0.2425058603064156</v>
      </c>
      <c r="F15" s="101">
        <v>0.2425058603064156</v>
      </c>
    </row>
    <row r="16" spans="1:8" ht="15.75" customHeight="1" x14ac:dyDescent="0.25">
      <c r="B16" s="19" t="s">
        <v>83</v>
      </c>
      <c r="C16" s="101">
        <v>0.16458964421727099</v>
      </c>
      <c r="D16" s="101">
        <v>0.16458964421727099</v>
      </c>
      <c r="E16" s="101">
        <v>0.16458964421727099</v>
      </c>
      <c r="F16" s="101">
        <v>0.16458964421727099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0.37636846830508891</v>
      </c>
      <c r="D21" s="101">
        <v>0.37636846830508891</v>
      </c>
      <c r="E21" s="101">
        <v>0.37636846830508891</v>
      </c>
      <c r="F21" s="101">
        <v>0.37636846830508891</v>
      </c>
    </row>
    <row r="22" spans="1:8" ht="15.75" customHeight="1" x14ac:dyDescent="0.25">
      <c r="B22" s="19" t="s">
        <v>89</v>
      </c>
      <c r="C22" s="101">
        <v>0.2034971532456139</v>
      </c>
      <c r="D22" s="101">
        <v>0.2034971532456139</v>
      </c>
      <c r="E22" s="101">
        <v>0.2034971532456139</v>
      </c>
      <c r="F22" s="101">
        <v>0.2034971532456139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7.6356962E-2</v>
      </c>
    </row>
    <row r="27" spans="1:8" ht="15.75" customHeight="1" x14ac:dyDescent="0.25">
      <c r="B27" s="19" t="s">
        <v>92</v>
      </c>
      <c r="C27" s="101">
        <v>4.6857983999999978E-2</v>
      </c>
    </row>
    <row r="28" spans="1:8" ht="15.75" customHeight="1" x14ac:dyDescent="0.25">
      <c r="B28" s="19" t="s">
        <v>93</v>
      </c>
      <c r="C28" s="101">
        <v>8.0995853000000007E-2</v>
      </c>
    </row>
    <row r="29" spans="1:8" ht="15.75" customHeight="1" x14ac:dyDescent="0.25">
      <c r="B29" s="19" t="s">
        <v>94</v>
      </c>
      <c r="C29" s="101">
        <v>0.17572802300000001</v>
      </c>
    </row>
    <row r="30" spans="1:8" ht="15.75" customHeight="1" x14ac:dyDescent="0.25">
      <c r="B30" s="19" t="s">
        <v>95</v>
      </c>
      <c r="C30" s="101">
        <v>0.102999484</v>
      </c>
    </row>
    <row r="31" spans="1:8" ht="15.75" customHeight="1" x14ac:dyDescent="0.25">
      <c r="B31" s="19" t="s">
        <v>96</v>
      </c>
      <c r="C31" s="101">
        <v>3.8216664999999997E-2</v>
      </c>
    </row>
    <row r="32" spans="1:8" ht="15.75" customHeight="1" x14ac:dyDescent="0.25">
      <c r="B32" s="19" t="s">
        <v>97</v>
      </c>
      <c r="C32" s="101">
        <v>0.17722406800000001</v>
      </c>
    </row>
    <row r="33" spans="2:3" ht="15.75" customHeight="1" x14ac:dyDescent="0.25">
      <c r="B33" s="19" t="s">
        <v>98</v>
      </c>
      <c r="C33" s="101">
        <v>0.162579839</v>
      </c>
    </row>
    <row r="34" spans="2:3" ht="15.75" customHeight="1" x14ac:dyDescent="0.25">
      <c r="B34" s="19" t="s">
        <v>99</v>
      </c>
      <c r="C34" s="101">
        <v>0.13904112199999999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0.59390726713780428</v>
      </c>
      <c r="D2" s="52">
        <f>IFERROR(1-_xlfn.NORM.DIST(_xlfn.NORM.INV(SUM(D4:D5), 0, 1) + 1, 0, 1, TRUE), "")</f>
        <v>0.59390726713780428</v>
      </c>
      <c r="E2" s="52">
        <f>IFERROR(1-_xlfn.NORM.DIST(_xlfn.NORM.INV(SUM(E4:E5), 0, 1) + 1, 0, 1, TRUE), "")</f>
        <v>0.74371708472323184</v>
      </c>
      <c r="F2" s="52">
        <f>IFERROR(1-_xlfn.NORM.DIST(_xlfn.NORM.INV(SUM(F4:F5), 0, 1) + 1, 0, 1, TRUE), "")</f>
        <v>0.77886571160733875</v>
      </c>
      <c r="G2" s="52">
        <f>IFERROR(1-_xlfn.NORM.DIST(_xlfn.NORM.INV(SUM(G4:G5), 0, 1) + 1, 0, 1, TRUE), "")</f>
        <v>0.72889505518581521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0.29816193286219578</v>
      </c>
      <c r="D3" s="52">
        <f>IFERROR(_xlfn.NORM.DIST(_xlfn.NORM.INV(SUM(D4:D5), 0, 1) + 1, 0, 1, TRUE) - SUM(D4:D5), "")</f>
        <v>0.29816193286219578</v>
      </c>
      <c r="E3" s="52">
        <f>IFERROR(_xlfn.NORM.DIST(_xlfn.NORM.INV(SUM(E4:E5), 0, 1) + 1, 0, 1, TRUE) - SUM(E4:E5), "")</f>
        <v>0.20730521527676815</v>
      </c>
      <c r="F3" s="52">
        <f>IFERROR(_xlfn.NORM.DIST(_xlfn.NORM.INV(SUM(F4:F5), 0, 1) + 1, 0, 1, TRUE) - SUM(F4:F5), "")</f>
        <v>0.18263458839266131</v>
      </c>
      <c r="G3" s="52">
        <f>IFERROR(_xlfn.NORM.DIST(_xlfn.NORM.INV(SUM(G4:G5), 0, 1) + 1, 0, 1, TRUE) - SUM(G4:G5), "")</f>
        <v>0.21734864481418481</v>
      </c>
    </row>
    <row r="4" spans="1:15" ht="15.75" customHeight="1" x14ac:dyDescent="0.25">
      <c r="B4" s="5" t="s">
        <v>104</v>
      </c>
      <c r="C4" s="45">
        <v>7.0136699999999996E-2</v>
      </c>
      <c r="D4" s="53">
        <v>7.0136699999999996E-2</v>
      </c>
      <c r="E4" s="53">
        <v>3.4336800000000001E-2</v>
      </c>
      <c r="F4" s="53">
        <v>2.6632300000000001E-2</v>
      </c>
      <c r="G4" s="53">
        <v>3.4629399999999998E-2</v>
      </c>
    </row>
    <row r="5" spans="1:15" ht="15.75" customHeight="1" x14ac:dyDescent="0.25">
      <c r="B5" s="5" t="s">
        <v>105</v>
      </c>
      <c r="C5" s="45">
        <v>3.7794099999999997E-2</v>
      </c>
      <c r="D5" s="53">
        <v>3.7794099999999997E-2</v>
      </c>
      <c r="E5" s="53">
        <v>1.46409E-2</v>
      </c>
      <c r="F5" s="53">
        <v>1.18674E-2</v>
      </c>
      <c r="G5" s="53">
        <v>1.9126899999999999E-2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0.68723648599051779</v>
      </c>
      <c r="D8" s="52">
        <f>IFERROR(1-_xlfn.NORM.DIST(_xlfn.NORM.INV(SUM(D10:D11), 0, 1) + 1, 0, 1, TRUE), "")</f>
        <v>0.68723648599051779</v>
      </c>
      <c r="E8" s="52">
        <f>IFERROR(1-_xlfn.NORM.DIST(_xlfn.NORM.INV(SUM(E10:E11), 0, 1) + 1, 0, 1, TRUE), "")</f>
        <v>0.77701468268072693</v>
      </c>
      <c r="F8" s="52">
        <f>IFERROR(1-_xlfn.NORM.DIST(_xlfn.NORM.INV(SUM(F10:F11), 0, 1) + 1, 0, 1, TRUE), "")</f>
        <v>0.9136633808576291</v>
      </c>
      <c r="G8" s="52">
        <f>IFERROR(1-_xlfn.NORM.DIST(_xlfn.NORM.INV(SUM(G10:G11), 0, 1) + 1, 0, 1, TRUE), "")</f>
        <v>0.83498121266580128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0.24439231400948222</v>
      </c>
      <c r="D9" s="52">
        <f>IFERROR(_xlfn.NORM.DIST(_xlfn.NORM.INV(SUM(D10:D11), 0, 1) + 1, 0, 1, TRUE) - SUM(D10:D11), "")</f>
        <v>0.24439231400948222</v>
      </c>
      <c r="E9" s="52">
        <f>IFERROR(_xlfn.NORM.DIST(_xlfn.NORM.INV(SUM(E10:E11), 0, 1) + 1, 0, 1, TRUE) - SUM(E10:E11), "")</f>
        <v>0.18396331731927304</v>
      </c>
      <c r="F9" s="52">
        <f>IFERROR(_xlfn.NORM.DIST(_xlfn.NORM.INV(SUM(F10:F11), 0, 1) + 1, 0, 1, TRUE) - SUM(F10:F11), "")</f>
        <v>7.7289019142370949E-2</v>
      </c>
      <c r="G9" s="52">
        <f>IFERROR(_xlfn.NORM.DIST(_xlfn.NORM.INV(SUM(G10:G11), 0, 1) + 1, 0, 1, TRUE) - SUM(G10:G11), "")</f>
        <v>0.14083008733419869</v>
      </c>
    </row>
    <row r="10" spans="1:15" ht="15.75" customHeight="1" x14ac:dyDescent="0.25">
      <c r="B10" s="5" t="s">
        <v>109</v>
      </c>
      <c r="C10" s="45">
        <v>6.8371199999999993E-2</v>
      </c>
      <c r="D10" s="53">
        <v>6.8371199999999993E-2</v>
      </c>
      <c r="E10" s="53">
        <v>2.5490800000000001E-2</v>
      </c>
      <c r="F10" s="53">
        <v>2.9429999999999999E-3</v>
      </c>
      <c r="G10" s="53">
        <v>2.01747E-2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1.35312E-2</v>
      </c>
      <c r="F11" s="53">
        <v>6.1046E-3</v>
      </c>
      <c r="G11" s="53">
        <v>4.0140000000000002E-3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0.57374920000000007</v>
      </c>
      <c r="D2" s="53">
        <v>0.21961839999999999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0.32482139999999998</v>
      </c>
      <c r="D3" s="53">
        <v>0.29721890000000001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5.2271599999999988E-2</v>
      </c>
      <c r="D4" s="53">
        <v>0.1803351</v>
      </c>
      <c r="E4" s="53">
        <v>0.44911450000000003</v>
      </c>
      <c r="F4" s="53">
        <v>0.1620346</v>
      </c>
      <c r="G4" s="53">
        <v>0</v>
      </c>
    </row>
    <row r="5" spans="1:7" x14ac:dyDescent="0.25">
      <c r="B5" s="3" t="s">
        <v>122</v>
      </c>
      <c r="C5" s="52">
        <v>4.9157800000000001E-2</v>
      </c>
      <c r="D5" s="52">
        <v>0.30282759999999997</v>
      </c>
      <c r="E5" s="52">
        <f>1-SUM(E2:E4)</f>
        <v>0.55088549999999992</v>
      </c>
      <c r="F5" s="52">
        <f>1-SUM(F2:F4)</f>
        <v>0.83796539999999997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1E4E9-1281-4B96-904F-CE6B97D10023}"/>
</file>

<file path=customXml/itemProps2.xml><?xml version="1.0" encoding="utf-8"?>
<ds:datastoreItem xmlns:ds="http://schemas.openxmlformats.org/officeDocument/2006/customXml" ds:itemID="{DECA297B-18B2-4A4B-A70B-E60A2FC4E0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2024-03-26T04:25:09Z</dcterms:modified>
</cp:coreProperties>
</file>