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2C6C8E1-1125-477F-991A-384F7F08B98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<sst xmlns="http://schemas.openxmlformats.org/spreadsheetml/2006/main" count="2092" uniqueCount="341">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</sst>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1323554.78125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5">
        <v>0.57200000000000006</v>
      </c>
    </row>
    <row r="12" spans="1:3" ht="15" customHeight="1" x14ac:dyDescent="0.25">
      <c r="B12" s="5" t="s">
        <v>12</v>
      </c>
      <c r="C12" s="45">
        <v>0.48499999999999999</v>
      </c>
    </row>
    <row r="13" spans="1:3" ht="15" customHeight="1" x14ac:dyDescent="0.25">
      <c r="B13" s="5" t="s">
        <v>13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0.23555809089780999</v>
      </c>
    </row>
    <row r="30" spans="1:3" ht="14.25" customHeight="1" x14ac:dyDescent="0.25">
      <c r="B30" s="25" t="s">
        <v>27</v>
      </c>
      <c r="C30" s="99">
        <v>3.4184984059818603E-2</v>
      </c>
    </row>
    <row r="31" spans="1:3" ht="14.25" customHeight="1" x14ac:dyDescent="0.25">
      <c r="B31" s="25" t="s">
        <v>28</v>
      </c>
      <c r="C31" s="99">
        <v>6.8897621814072496E-2</v>
      </c>
    </row>
    <row r="32" spans="1:3" ht="14.25" customHeight="1" x14ac:dyDescent="0.25">
      <c r="B32" s="25" t="s">
        <v>29</v>
      </c>
      <c r="C32" s="99">
        <v>0.66135930322829906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24.042400000000001</v>
      </c>
    </row>
    <row r="38" spans="1:5" ht="15" customHeight="1" x14ac:dyDescent="0.25">
      <c r="B38" s="11" t="s">
        <v>34</v>
      </c>
      <c r="C38" s="43">
        <v>43.35671</v>
      </c>
      <c r="D38" s="12"/>
      <c r="E38" s="13"/>
    </row>
    <row r="39" spans="1:5" ht="15" customHeight="1" x14ac:dyDescent="0.25">
      <c r="B39" s="11" t="s">
        <v>35</v>
      </c>
      <c r="C39" s="43">
        <v>62.60445</v>
      </c>
      <c r="D39" s="12"/>
      <c r="E39" s="12"/>
    </row>
    <row r="40" spans="1:5" ht="15" customHeight="1" x14ac:dyDescent="0.25">
      <c r="B40" s="11" t="s">
        <v>36</v>
      </c>
      <c r="C40" s="100">
        <v>3.99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20.872589999999999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7.9379999999999989E-3</v>
      </c>
      <c r="D45" s="12"/>
    </row>
    <row r="46" spans="1:5" ht="15.75" customHeight="1" x14ac:dyDescent="0.25">
      <c r="B46" s="11" t="s">
        <v>41</v>
      </c>
      <c r="C46" s="45">
        <v>8.529260000000001E-2</v>
      </c>
      <c r="D46" s="12"/>
    </row>
    <row r="47" spans="1:5" ht="15.75" customHeight="1" x14ac:dyDescent="0.25">
      <c r="B47" s="11" t="s">
        <v>42</v>
      </c>
      <c r="C47" s="45">
        <v>7.3451799999999998E-2</v>
      </c>
      <c r="D47" s="12"/>
      <c r="E47" s="13"/>
    </row>
    <row r="48" spans="1:5" ht="15" customHeight="1" x14ac:dyDescent="0.25">
      <c r="B48" s="11" t="s">
        <v>43</v>
      </c>
      <c r="C48" s="46">
        <v>0.83331759999999999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0.42155599999999999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0.17805546630350999</v>
      </c>
      <c r="C2" s="98">
        <v>0.95</v>
      </c>
      <c r="D2" s="56">
        <v>35.286531868543193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44.645110031904643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57.846169364861282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0.14631853752647689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14.170171901025009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14.170171901025009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14.170171901025009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14.170171901025009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14.170171901025009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14.170171901025009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0.19669800138324001</v>
      </c>
      <c r="C16" s="98">
        <v>0.95</v>
      </c>
      <c r="D16" s="56">
        <v>0.22645423336558179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1.4408777640412029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1.4408777640412029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0.29872090000000001</v>
      </c>
      <c r="C21" s="98">
        <v>0.95</v>
      </c>
      <c r="D21" s="56">
        <v>1.33337149951185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4.0841000000000002E-3</v>
      </c>
      <c r="C23" s="98">
        <v>0.95</v>
      </c>
      <c r="D23" s="56">
        <v>4.6467238358608798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0.63168587413639998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0.16281336903467999</v>
      </c>
      <c r="C27" s="98">
        <v>0.95</v>
      </c>
      <c r="D27" s="56">
        <v>20.475417278229141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0.13601840000000001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61.740822968925912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6.4000000000000001E-2</v>
      </c>
      <c r="C31" s="98">
        <v>0.95</v>
      </c>
      <c r="D31" s="56">
        <v>0.95248474388694404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0.19197639999999999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0.1043224</v>
      </c>
      <c r="C38" s="98">
        <v>0.95</v>
      </c>
      <c r="D38" s="56">
        <v>5.316248687042834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7.3051420000000006E-2</v>
      </c>
      <c r="C3" s="21">
        <f>frac_mam_1_5months * 2.6</f>
        <v>7.3051420000000006E-2</v>
      </c>
      <c r="D3" s="21">
        <f>frac_mam_6_11months * 2.6</f>
        <v>0.16600454000000001</v>
      </c>
      <c r="E3" s="21">
        <f>frac_mam_12_23months * 2.6</f>
        <v>0.19920264000000001</v>
      </c>
      <c r="F3" s="21">
        <f>frac_mam_24_59months * 2.6</f>
        <v>9.3112240000000013E-2</v>
      </c>
    </row>
    <row r="4" spans="1:6" ht="15.75" customHeight="1" x14ac:dyDescent="0.25">
      <c r="A4" s="3" t="s">
        <v>205</v>
      </c>
      <c r="B4" s="21">
        <f>frac_sam_1month * 2.6</f>
        <v>6.27003E-2</v>
      </c>
      <c r="C4" s="21">
        <f>frac_sam_1_5months * 2.6</f>
        <v>6.27003E-2</v>
      </c>
      <c r="D4" s="21">
        <f>frac_sam_6_11months * 2.6</f>
        <v>5.7674240000000009E-2</v>
      </c>
      <c r="E4" s="21">
        <f>frac_sam_12_23months * 2.6</f>
        <v>1.7126719999999998E-2</v>
      </c>
      <c r="F4" s="21">
        <f>frac_sam_24_59months * 2.6</f>
        <v>2.1943219999999999E-2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284756.22840000002</v>
      </c>
      <c r="C2" s="49">
        <v>499000</v>
      </c>
      <c r="D2" s="49">
        <v>777000</v>
      </c>
      <c r="E2" s="49">
        <v>6300</v>
      </c>
      <c r="F2" s="49">
        <v>5500</v>
      </c>
      <c r="G2" s="17">
        <f t="shared" ref="G2:G13" si="0">C2+D2+E2+F2</f>
        <v>1287800</v>
      </c>
      <c r="H2" s="17">
        <f t="shared" ref="H2:H13" si="1">(B2 + stillbirth*B2/(1000-stillbirth))/(1-abortion)</f>
        <v>330484.69471589831</v>
      </c>
      <c r="I2" s="17">
        <f t="shared" ref="I2:I13" si="2">G2-H2</f>
        <v>957315.30528410175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288193.05300000001</v>
      </c>
      <c r="C3" s="50">
        <v>510000</v>
      </c>
      <c r="D3" s="50">
        <v>802000</v>
      </c>
      <c r="E3" s="50">
        <v>6400</v>
      </c>
      <c r="F3" s="50">
        <v>5500</v>
      </c>
      <c r="G3" s="17">
        <f t="shared" si="0"/>
        <v>1323900</v>
      </c>
      <c r="H3" s="17">
        <f t="shared" si="1"/>
        <v>334473.43250437465</v>
      </c>
      <c r="I3" s="17">
        <f t="shared" si="2"/>
        <v>989426.56749562535</v>
      </c>
    </row>
    <row r="4" spans="1:9" ht="15.75" customHeight="1" x14ac:dyDescent="0.25">
      <c r="A4" s="5">
        <f t="shared" si="3"/>
        <v>2026</v>
      </c>
      <c r="B4" s="49">
        <v>292184.2</v>
      </c>
      <c r="C4" s="50">
        <v>520000</v>
      </c>
      <c r="D4" s="50">
        <v>827000</v>
      </c>
      <c r="E4" s="50">
        <v>6600</v>
      </c>
      <c r="F4" s="50">
        <v>5400</v>
      </c>
      <c r="G4" s="17">
        <f t="shared" si="0"/>
        <v>1359000</v>
      </c>
      <c r="H4" s="17">
        <f t="shared" si="1"/>
        <v>339105.51028287527</v>
      </c>
      <c r="I4" s="17">
        <f t="shared" si="2"/>
        <v>1019894.4897171247</v>
      </c>
    </row>
    <row r="5" spans="1:9" ht="15.75" customHeight="1" x14ac:dyDescent="0.25">
      <c r="A5" s="5">
        <f t="shared" si="3"/>
        <v>2027</v>
      </c>
      <c r="B5" s="49">
        <v>296151.68520000001</v>
      </c>
      <c r="C5" s="50">
        <v>529000</v>
      </c>
      <c r="D5" s="50">
        <v>854000</v>
      </c>
      <c r="E5" s="50">
        <v>6900</v>
      </c>
      <c r="F5" s="50">
        <v>5300</v>
      </c>
      <c r="G5" s="17">
        <f t="shared" si="0"/>
        <v>1395200</v>
      </c>
      <c r="H5" s="17">
        <f t="shared" si="1"/>
        <v>343710.12645748619</v>
      </c>
      <c r="I5" s="17">
        <f t="shared" si="2"/>
        <v>1051489.8735425137</v>
      </c>
    </row>
    <row r="6" spans="1:9" ht="15.75" customHeight="1" x14ac:dyDescent="0.25">
      <c r="A6" s="5">
        <f t="shared" si="3"/>
        <v>2028</v>
      </c>
      <c r="B6" s="49">
        <v>300063.28840000002</v>
      </c>
      <c r="C6" s="50">
        <v>537000</v>
      </c>
      <c r="D6" s="50">
        <v>881000</v>
      </c>
      <c r="E6" s="50">
        <v>7200</v>
      </c>
      <c r="F6" s="50">
        <v>5200</v>
      </c>
      <c r="G6" s="17">
        <f t="shared" si="0"/>
        <v>1430400</v>
      </c>
      <c r="H6" s="17">
        <f t="shared" si="1"/>
        <v>348249.88664698356</v>
      </c>
      <c r="I6" s="17">
        <f t="shared" si="2"/>
        <v>1082150.1133530163</v>
      </c>
    </row>
    <row r="7" spans="1:9" ht="15.75" customHeight="1" x14ac:dyDescent="0.25">
      <c r="A7" s="5">
        <f t="shared" si="3"/>
        <v>2029</v>
      </c>
      <c r="B7" s="49">
        <v>303946.97059999988</v>
      </c>
      <c r="C7" s="50">
        <v>545000</v>
      </c>
      <c r="D7" s="50">
        <v>907000</v>
      </c>
      <c r="E7" s="50">
        <v>7500</v>
      </c>
      <c r="F7" s="50">
        <v>5100</v>
      </c>
      <c r="G7" s="17">
        <f t="shared" si="0"/>
        <v>1464600</v>
      </c>
      <c r="H7" s="17">
        <f t="shared" si="1"/>
        <v>352757.24205568619</v>
      </c>
      <c r="I7" s="17">
        <f t="shared" si="2"/>
        <v>1111842.7579443138</v>
      </c>
    </row>
    <row r="8" spans="1:9" ht="15.75" customHeight="1" x14ac:dyDescent="0.25">
      <c r="A8" s="5">
        <f t="shared" si="3"/>
        <v>2030</v>
      </c>
      <c r="B8" s="49">
        <v>307771.04399999999</v>
      </c>
      <c r="C8" s="50">
        <v>553000</v>
      </c>
      <c r="D8" s="50">
        <v>932000</v>
      </c>
      <c r="E8" s="50">
        <v>7700</v>
      </c>
      <c r="F8" s="50">
        <v>5000</v>
      </c>
      <c r="G8" s="17">
        <f t="shared" si="0"/>
        <v>1497700</v>
      </c>
      <c r="H8" s="17">
        <f t="shared" si="1"/>
        <v>357195.41619948391</v>
      </c>
      <c r="I8" s="17">
        <f t="shared" si="2"/>
        <v>1140504.5838005161</v>
      </c>
    </row>
    <row r="9" spans="1:9" ht="15.75" customHeight="1" x14ac:dyDescent="0.25">
      <c r="A9" s="5">
        <f t="shared" si="3"/>
        <v>2031</v>
      </c>
      <c r="B9" s="49">
        <v>311058.87479999999</v>
      </c>
      <c r="C9" s="50">
        <v>560714.28571428568</v>
      </c>
      <c r="D9" s="50">
        <v>954142.85714285716</v>
      </c>
      <c r="E9" s="50">
        <v>7900</v>
      </c>
      <c r="F9" s="50">
        <v>4928.5714285714284</v>
      </c>
      <c r="G9" s="17">
        <f t="shared" si="0"/>
        <v>1527685.7142857141</v>
      </c>
      <c r="H9" s="17">
        <f t="shared" si="1"/>
        <v>361011.23355428182</v>
      </c>
      <c r="I9" s="17">
        <f t="shared" si="2"/>
        <v>1166674.4807314323</v>
      </c>
    </row>
    <row r="10" spans="1:9" ht="15.75" customHeight="1" x14ac:dyDescent="0.25">
      <c r="A10" s="5">
        <f t="shared" si="3"/>
        <v>2032</v>
      </c>
      <c r="B10" s="49">
        <v>314325.42077142862</v>
      </c>
      <c r="C10" s="50">
        <v>567959.18367346935</v>
      </c>
      <c r="D10" s="50">
        <v>975877.55102040817</v>
      </c>
      <c r="E10" s="50">
        <v>8114.2857142857147</v>
      </c>
      <c r="F10" s="50">
        <v>4846.9387755102043</v>
      </c>
      <c r="G10" s="17">
        <f t="shared" si="0"/>
        <v>1556797.9591836734</v>
      </c>
      <c r="H10" s="17">
        <f t="shared" si="1"/>
        <v>364802.34798998293</v>
      </c>
      <c r="I10" s="17">
        <f t="shared" si="2"/>
        <v>1191995.6111936904</v>
      </c>
    </row>
    <row r="11" spans="1:9" ht="15.75" customHeight="1" x14ac:dyDescent="0.25">
      <c r="A11" s="5">
        <f t="shared" si="3"/>
        <v>2033</v>
      </c>
      <c r="B11" s="49">
        <v>317488.45231020398</v>
      </c>
      <c r="C11" s="50">
        <v>574810.49562682211</v>
      </c>
      <c r="D11" s="50">
        <v>997145.77259475214</v>
      </c>
      <c r="E11" s="50">
        <v>8330.6122448979604</v>
      </c>
      <c r="F11" s="50">
        <v>4767.9300291545196</v>
      </c>
      <c r="G11" s="17">
        <f t="shared" si="0"/>
        <v>1585054.8104956269</v>
      </c>
      <c r="H11" s="17">
        <f t="shared" si="1"/>
        <v>368473.32480528386</v>
      </c>
      <c r="I11" s="17">
        <f t="shared" si="2"/>
        <v>1216581.485690343</v>
      </c>
    </row>
    <row r="12" spans="1:9" ht="15.75" customHeight="1" x14ac:dyDescent="0.25">
      <c r="A12" s="5">
        <f t="shared" si="3"/>
        <v>2034</v>
      </c>
      <c r="B12" s="49">
        <v>320536.56189737603</v>
      </c>
      <c r="C12" s="50">
        <v>581354.85214493959</v>
      </c>
      <c r="D12" s="50">
        <v>1017595.168679717</v>
      </c>
      <c r="E12" s="50">
        <v>8534.9854227405267</v>
      </c>
      <c r="F12" s="50">
        <v>4691.9200333194512</v>
      </c>
      <c r="G12" s="17">
        <f t="shared" si="0"/>
        <v>1612176.9262807164</v>
      </c>
      <c r="H12" s="17">
        <f t="shared" si="1"/>
        <v>372010.92456925503</v>
      </c>
      <c r="I12" s="17">
        <f t="shared" si="2"/>
        <v>1240166.0017114615</v>
      </c>
    </row>
    <row r="13" spans="1:9" ht="15.75" customHeight="1" x14ac:dyDescent="0.25">
      <c r="A13" s="5">
        <f t="shared" si="3"/>
        <v>2035</v>
      </c>
      <c r="B13" s="49">
        <v>323461.31525414402</v>
      </c>
      <c r="C13" s="50">
        <v>587691.25959421671</v>
      </c>
      <c r="D13" s="50">
        <v>1037108.7642053911</v>
      </c>
      <c r="E13" s="50">
        <v>8725.6976259891726</v>
      </c>
      <c r="F13" s="50">
        <v>4619.3371809365153</v>
      </c>
      <c r="G13" s="17">
        <f t="shared" si="0"/>
        <v>1638145.0586065333</v>
      </c>
      <c r="H13" s="17">
        <f t="shared" si="1"/>
        <v>375405.35855815094</v>
      </c>
      <c r="I13" s="17">
        <f t="shared" si="2"/>
        <v>1262739.7000483824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0.60675563753370276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0.57153669108412419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0.86421642243893126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0.84621131107194913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0.86421642243893126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0.84621131107194913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0.40544421061556174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0.37088952697866567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0.8310281927151173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0.80959187770741314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0.8310281927151173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0.80959187770741314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0.9089331602134495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0.89614499355309662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0.89770362285108873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0.88354058244242928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0.89770362285108873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0.88354058244242928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0.85743816380354998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1.657067544407495E-2</v>
      </c>
    </row>
    <row r="4" spans="1:8" ht="15.75" customHeight="1" x14ac:dyDescent="0.25">
      <c r="B4" s="19" t="s">
        <v>69</v>
      </c>
      <c r="C4" s="101">
        <v>7.4120555470898866E-2</v>
      </c>
    </row>
    <row r="5" spans="1:8" ht="15.75" customHeight="1" x14ac:dyDescent="0.25">
      <c r="B5" s="19" t="s">
        <v>70</v>
      </c>
      <c r="C5" s="101">
        <v>0.1088008429259477</v>
      </c>
    </row>
    <row r="6" spans="1:8" ht="15.75" customHeight="1" x14ac:dyDescent="0.25">
      <c r="B6" s="19" t="s">
        <v>71</v>
      </c>
      <c r="C6" s="101">
        <v>0.25677873974801529</v>
      </c>
    </row>
    <row r="7" spans="1:8" ht="15.75" customHeight="1" x14ac:dyDescent="0.25">
      <c r="B7" s="19" t="s">
        <v>72</v>
      </c>
      <c r="C7" s="101">
        <v>0.36988411970846008</v>
      </c>
    </row>
    <row r="8" spans="1:8" ht="15.75" customHeight="1" x14ac:dyDescent="0.25">
      <c r="B8" s="19" t="s">
        <v>73</v>
      </c>
      <c r="C8" s="101">
        <v>2.8233694090527761E-3</v>
      </c>
    </row>
    <row r="9" spans="1:8" ht="15.75" customHeight="1" x14ac:dyDescent="0.25">
      <c r="B9" s="19" t="s">
        <v>74</v>
      </c>
      <c r="C9" s="101">
        <v>5.5443065754671679E-2</v>
      </c>
    </row>
    <row r="10" spans="1:8" ht="15.75" customHeight="1" x14ac:dyDescent="0.25">
      <c r="B10" s="19" t="s">
        <v>75</v>
      </c>
      <c r="C10" s="101">
        <v>0.1155786315388786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0.15073770571059761</v>
      </c>
      <c r="D14" s="55">
        <v>0.15073770571059761</v>
      </c>
      <c r="E14" s="55">
        <v>0.15073770571059761</v>
      </c>
      <c r="F14" s="55">
        <v>0.15073770571059761</v>
      </c>
    </row>
    <row r="15" spans="1:8" ht="15.75" customHeight="1" x14ac:dyDescent="0.25">
      <c r="B15" s="19" t="s">
        <v>82</v>
      </c>
      <c r="C15" s="101">
        <v>0.2246449483302744</v>
      </c>
      <c r="D15" s="101">
        <v>0.2246449483302744</v>
      </c>
      <c r="E15" s="101">
        <v>0.2246449483302744</v>
      </c>
      <c r="F15" s="101">
        <v>0.2246449483302744</v>
      </c>
    </row>
    <row r="16" spans="1:8" ht="15.75" customHeight="1" x14ac:dyDescent="0.25">
      <c r="B16" s="19" t="s">
        <v>83</v>
      </c>
      <c r="C16" s="101">
        <v>2.822839752136674E-2</v>
      </c>
      <c r="D16" s="101">
        <v>2.822839752136674E-2</v>
      </c>
      <c r="E16" s="101">
        <v>2.822839752136674E-2</v>
      </c>
      <c r="F16" s="101">
        <v>2.822839752136674E-2</v>
      </c>
    </row>
    <row r="17" spans="1:8" ht="15.75" customHeight="1" x14ac:dyDescent="0.25">
      <c r="B17" s="19" t="s">
        <v>84</v>
      </c>
      <c r="C17" s="101">
        <v>2.7112007522432147E-4</v>
      </c>
      <c r="D17" s="101">
        <v>2.7112007522432147E-4</v>
      </c>
      <c r="E17" s="101">
        <v>2.7112007522432147E-4</v>
      </c>
      <c r="F17" s="101">
        <v>2.7112007522432147E-4</v>
      </c>
    </row>
    <row r="18" spans="1:8" ht="15.75" customHeight="1" x14ac:dyDescent="0.25">
      <c r="B18" s="19" t="s">
        <v>85</v>
      </c>
      <c r="C18" s="101">
        <v>0.27503508057082687</v>
      </c>
      <c r="D18" s="101">
        <v>0.27503508057082687</v>
      </c>
      <c r="E18" s="101">
        <v>0.27503508057082687</v>
      </c>
      <c r="F18" s="101">
        <v>0.27503508057082687</v>
      </c>
    </row>
    <row r="19" spans="1:8" ht="15.75" customHeight="1" x14ac:dyDescent="0.25">
      <c r="B19" s="19" t="s">
        <v>86</v>
      </c>
      <c r="C19" s="101">
        <v>2.040962263752499E-2</v>
      </c>
      <c r="D19" s="101">
        <v>2.040962263752499E-2</v>
      </c>
      <c r="E19" s="101">
        <v>2.040962263752499E-2</v>
      </c>
      <c r="F19" s="101">
        <v>2.040962263752499E-2</v>
      </c>
    </row>
    <row r="20" spans="1:8" ht="15.75" customHeight="1" x14ac:dyDescent="0.25">
      <c r="B20" s="19" t="s">
        <v>87</v>
      </c>
      <c r="C20" s="101">
        <v>5.8000995162372573E-2</v>
      </c>
      <c r="D20" s="101">
        <v>5.8000995162372573E-2</v>
      </c>
      <c r="E20" s="101">
        <v>5.8000995162372573E-2</v>
      </c>
      <c r="F20" s="101">
        <v>5.8000995162372573E-2</v>
      </c>
    </row>
    <row r="21" spans="1:8" ht="15.75" customHeight="1" x14ac:dyDescent="0.25">
      <c r="B21" s="19" t="s">
        <v>88</v>
      </c>
      <c r="C21" s="101">
        <v>9.9798367117911957E-2</v>
      </c>
      <c r="D21" s="101">
        <v>9.9798367117911957E-2</v>
      </c>
      <c r="E21" s="101">
        <v>9.9798367117911957E-2</v>
      </c>
      <c r="F21" s="101">
        <v>9.9798367117911957E-2</v>
      </c>
    </row>
    <row r="22" spans="1:8" ht="15.75" customHeight="1" x14ac:dyDescent="0.25">
      <c r="B22" s="19" t="s">
        <v>89</v>
      </c>
      <c r="C22" s="101">
        <v>0.14287376287390041</v>
      </c>
      <c r="D22" s="101">
        <v>0.14287376287390041</v>
      </c>
      <c r="E22" s="101">
        <v>0.14287376287390041</v>
      </c>
      <c r="F22" s="101">
        <v>0.14287376287390041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8.6770851999999982E-2</v>
      </c>
    </row>
    <row r="27" spans="1:8" ht="15.75" customHeight="1" x14ac:dyDescent="0.25">
      <c r="B27" s="19" t="s">
        <v>92</v>
      </c>
      <c r="C27" s="101">
        <v>8.6437730000000004E-3</v>
      </c>
    </row>
    <row r="28" spans="1:8" ht="15.75" customHeight="1" x14ac:dyDescent="0.25">
      <c r="B28" s="19" t="s">
        <v>93</v>
      </c>
      <c r="C28" s="101">
        <v>0.153215352</v>
      </c>
    </row>
    <row r="29" spans="1:8" ht="15.75" customHeight="1" x14ac:dyDescent="0.25">
      <c r="B29" s="19" t="s">
        <v>94</v>
      </c>
      <c r="C29" s="101">
        <v>0.165097191</v>
      </c>
    </row>
    <row r="30" spans="1:8" ht="15.75" customHeight="1" x14ac:dyDescent="0.25">
      <c r="B30" s="19" t="s">
        <v>95</v>
      </c>
      <c r="C30" s="101">
        <v>0.10312302</v>
      </c>
    </row>
    <row r="31" spans="1:8" ht="15.75" customHeight="1" x14ac:dyDescent="0.25">
      <c r="B31" s="19" t="s">
        <v>96</v>
      </c>
      <c r="C31" s="101">
        <v>0.106218667</v>
      </c>
    </row>
    <row r="32" spans="1:8" ht="15.75" customHeight="1" x14ac:dyDescent="0.25">
      <c r="B32" s="19" t="s">
        <v>97</v>
      </c>
      <c r="C32" s="101">
        <v>1.8201770999999999E-2</v>
      </c>
    </row>
    <row r="33" spans="2:3" ht="15.75" customHeight="1" x14ac:dyDescent="0.25">
      <c r="B33" s="19" t="s">
        <v>98</v>
      </c>
      <c r="C33" s="101">
        <v>8.2691194999999981E-2</v>
      </c>
    </row>
    <row r="34" spans="2:3" ht="15.75" customHeight="1" x14ac:dyDescent="0.25">
      <c r="B34" s="19" t="s">
        <v>99</v>
      </c>
      <c r="C34" s="101">
        <v>0.27603818000000002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0.57919360397197361</v>
      </c>
      <c r="D2" s="52">
        <f>IFERROR(1-_xlfn.NORM.DIST(_xlfn.NORM.INV(SUM(D4:D5), 0, 1) + 1, 0, 1, TRUE), "")</f>
        <v>0.57919360397197361</v>
      </c>
      <c r="E2" s="52">
        <f>IFERROR(1-_xlfn.NORM.DIST(_xlfn.NORM.INV(SUM(E4:E5), 0, 1) + 1, 0, 1, TRUE), "")</f>
        <v>0.5463948001767307</v>
      </c>
      <c r="F2" s="52">
        <f>IFERROR(1-_xlfn.NORM.DIST(_xlfn.NORM.INV(SUM(F4:F5), 0, 1) + 1, 0, 1, TRUE), "")</f>
        <v>0.37279200832134851</v>
      </c>
      <c r="G2" s="52">
        <f>IFERROR(1-_xlfn.NORM.DIST(_xlfn.NORM.INV(SUM(G4:G5), 0, 1) + 1, 0, 1, TRUE), "")</f>
        <v>0.34714277559116313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0.30570389602802639</v>
      </c>
      <c r="D3" s="52">
        <f>IFERROR(_xlfn.NORM.DIST(_xlfn.NORM.INV(SUM(D4:D5), 0, 1) + 1, 0, 1, TRUE) - SUM(D4:D5), "")</f>
        <v>0.30570389602802639</v>
      </c>
      <c r="E3" s="52">
        <f>IFERROR(_xlfn.NORM.DIST(_xlfn.NORM.INV(SUM(E4:E5), 0, 1) + 1, 0, 1, TRUE) - SUM(E4:E5), "")</f>
        <v>0.32151349982326938</v>
      </c>
      <c r="F3" s="52">
        <f>IFERROR(_xlfn.NORM.DIST(_xlfn.NORM.INV(SUM(F4:F5), 0, 1) + 1, 0, 1, TRUE) - SUM(F4:F5), "")</f>
        <v>0.37753919167865146</v>
      </c>
      <c r="G3" s="52">
        <f>IFERROR(_xlfn.NORM.DIST(_xlfn.NORM.INV(SUM(G4:G5), 0, 1) + 1, 0, 1, TRUE) - SUM(G4:G5), "")</f>
        <v>0.38091652440883683</v>
      </c>
    </row>
    <row r="4" spans="1:15" ht="15.75" customHeight="1" x14ac:dyDescent="0.25">
      <c r="B4" s="5" t="s">
        <v>104</v>
      </c>
      <c r="C4" s="45">
        <v>8.1605000000000011E-2</v>
      </c>
      <c r="D4" s="53">
        <v>8.1605000000000011E-2</v>
      </c>
      <c r="E4" s="53">
        <v>0.1052949</v>
      </c>
      <c r="F4" s="53">
        <v>0.18231169999999999</v>
      </c>
      <c r="G4" s="53">
        <v>0.19312360000000001</v>
      </c>
    </row>
    <row r="5" spans="1:15" ht="15.75" customHeight="1" x14ac:dyDescent="0.25">
      <c r="B5" s="5" t="s">
        <v>105</v>
      </c>
      <c r="C5" s="45">
        <v>3.3497499999999999E-2</v>
      </c>
      <c r="D5" s="53">
        <v>3.3497499999999999E-2</v>
      </c>
      <c r="E5" s="53">
        <v>2.6796799999999999E-2</v>
      </c>
      <c r="F5" s="53">
        <v>6.7357100000000003E-2</v>
      </c>
      <c r="G5" s="53">
        <v>7.8817100000000001E-2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0.73361145467145561</v>
      </c>
      <c r="D8" s="52">
        <f>IFERROR(1-_xlfn.NORM.DIST(_xlfn.NORM.INV(SUM(D10:D11), 0, 1) + 1, 0, 1, TRUE), "")</f>
        <v>0.73361145467145561</v>
      </c>
      <c r="E8" s="52">
        <f>IFERROR(1-_xlfn.NORM.DIST(_xlfn.NORM.INV(SUM(E10:E11), 0, 1) + 1, 0, 1, TRUE), "")</f>
        <v>0.64267290186158221</v>
      </c>
      <c r="F8" s="52">
        <f>IFERROR(1-_xlfn.NORM.DIST(_xlfn.NORM.INV(SUM(F10:F11), 0, 1) + 1, 0, 1, TRUE), "")</f>
        <v>0.64945178546766857</v>
      </c>
      <c r="G8" s="52">
        <f>IFERROR(1-_xlfn.NORM.DIST(_xlfn.NORM.INV(SUM(G10:G11), 0, 1) + 1, 0, 1, TRUE), "")</f>
        <v>0.75907848725239124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0.21417634532854435</v>
      </c>
      <c r="D9" s="52">
        <f>IFERROR(_xlfn.NORM.DIST(_xlfn.NORM.INV(SUM(D10:D11), 0, 1) + 1, 0, 1, TRUE) - SUM(D10:D11), "")</f>
        <v>0.21417634532854435</v>
      </c>
      <c r="E9" s="52">
        <f>IFERROR(_xlfn.NORM.DIST(_xlfn.NORM.INV(SUM(E10:E11), 0, 1) + 1, 0, 1, TRUE) - SUM(E10:E11), "")</f>
        <v>0.27129679813841778</v>
      </c>
      <c r="F9" s="52">
        <f>IFERROR(_xlfn.NORM.DIST(_xlfn.NORM.INV(SUM(F10:F11), 0, 1) + 1, 0, 1, TRUE) - SUM(F10:F11), "")</f>
        <v>0.26734461453233144</v>
      </c>
      <c r="G9" s="52">
        <f>IFERROR(_xlfn.NORM.DIST(_xlfn.NORM.INV(SUM(G10:G11), 0, 1) + 1, 0, 1, TRUE) - SUM(G10:G11), "")</f>
        <v>0.1966694127476088</v>
      </c>
    </row>
    <row r="10" spans="1:15" ht="15.75" customHeight="1" x14ac:dyDescent="0.25">
      <c r="B10" s="5" t="s">
        <v>109</v>
      </c>
      <c r="C10" s="45">
        <v>2.8096699999999999E-2</v>
      </c>
      <c r="D10" s="53">
        <v>2.8096699999999999E-2</v>
      </c>
      <c r="E10" s="53">
        <v>6.3847899999999999E-2</v>
      </c>
      <c r="F10" s="53">
        <v>7.6616400000000001E-2</v>
      </c>
      <c r="G10" s="53">
        <v>3.5812400000000001E-2</v>
      </c>
    </row>
    <row r="11" spans="1:15" ht="15.75" customHeight="1" x14ac:dyDescent="0.25">
      <c r="B11" s="5" t="s">
        <v>110</v>
      </c>
      <c r="C11" s="45">
        <v>2.4115500000000002E-2</v>
      </c>
      <c r="D11" s="53">
        <v>2.4115500000000002E-2</v>
      </c>
      <c r="E11" s="53">
        <v>2.2182400000000001E-2</v>
      </c>
      <c r="F11" s="53">
        <v>6.5871999999999997E-3</v>
      </c>
      <c r="G11" s="53">
        <v>8.4396999999999996E-3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4.8051399999999987E-2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8.3939299999999994E-2</v>
      </c>
      <c r="D4" s="53">
        <v>0.21219060000000001</v>
      </c>
      <c r="E4" s="53">
        <v>0.97784219999999999</v>
      </c>
      <c r="F4" s="53">
        <v>0.79836010000000002</v>
      </c>
      <c r="G4" s="53">
        <v>0</v>
      </c>
    </row>
    <row r="5" spans="1:7" x14ac:dyDescent="0.25">
      <c r="B5" s="3" t="s">
        <v>122</v>
      </c>
      <c r="C5" s="52">
        <v>1.102E-2</v>
      </c>
      <c r="D5" s="52">
        <v>8.0219000000000002E-3</v>
      </c>
      <c r="E5" s="52">
        <f>1-SUM(E2:E4)</f>
        <v>2.2157800000000005E-2</v>
      </c>
      <c r="F5" s="52">
        <f>1-SUM(F2:F4)</f>
        <v>0.20163989999999998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DB41E8-A3CA-4643-BB6B-C25541077EC8}"/>
</file>

<file path=customXml/itemProps2.xml><?xml version="1.0" encoding="utf-8"?>
<ds:datastoreItem xmlns:ds="http://schemas.openxmlformats.org/officeDocument/2006/customXml" ds:itemID="{AEAB280F-DE5A-4567-9B02-914A0FD75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2024-03-26T04:25:17Z</dcterms:modified>
</cp:coreProperties>
</file>