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F707639-5333-4736-AEE2-4FDE507779B0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7" i="2"/>
  <c r="A36" i="2"/>
  <c r="A30" i="2"/>
  <c r="A29" i="2"/>
  <c r="A28" i="2"/>
  <c r="A21" i="2"/>
  <c r="A20" i="2"/>
  <c r="A14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5" i="2" s="1"/>
  <c r="C33" i="1"/>
  <c r="C20" i="1"/>
  <c r="A38" i="2" l="1"/>
  <c r="A31" i="2"/>
  <c r="A16" i="2"/>
  <c r="A24" i="2"/>
  <c r="A32" i="2"/>
  <c r="A17" i="2"/>
  <c r="A25" i="2"/>
  <c r="A33" i="2"/>
  <c r="A23" i="2"/>
  <c r="A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 s="1"/>
  <c r="A13" i="2" s="1"/>
  <c r="A22" i="2"/>
  <c r="A15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<sst xmlns="http://schemas.openxmlformats.org/spreadsheetml/2006/main" count="2092" uniqueCount="341">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</sst>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3156142.15625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0.1173</v>
      </c>
    </row>
    <row r="10" spans="1:3" ht="15" customHeight="1" x14ac:dyDescent="0.25">
      <c r="B10" s="5" t="s">
        <v>10</v>
      </c>
      <c r="C10" s="45">
        <v>0.77493057250976605</v>
      </c>
    </row>
    <row r="11" spans="1:3" ht="15" customHeight="1" x14ac:dyDescent="0.25">
      <c r="B11" s="5" t="s">
        <v>11</v>
      </c>
      <c r="C11" s="45">
        <v>0.90799999999999992</v>
      </c>
    </row>
    <row r="12" spans="1:3" ht="15" customHeight="1" x14ac:dyDescent="0.25">
      <c r="B12" s="5" t="s">
        <v>12</v>
      </c>
      <c r="C12" s="45">
        <v>0.79500000000000004</v>
      </c>
    </row>
    <row r="13" spans="1:3" ht="15" customHeight="1" x14ac:dyDescent="0.25">
      <c r="B13" s="5" t="s">
        <v>13</v>
      </c>
      <c r="C13" s="45">
        <v>0.108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0.1774</v>
      </c>
    </row>
    <row r="24" spans="1:3" ht="15" customHeight="1" x14ac:dyDescent="0.25">
      <c r="B24" s="15" t="s">
        <v>22</v>
      </c>
      <c r="C24" s="45">
        <v>0.45540000000000003</v>
      </c>
    </row>
    <row r="25" spans="1:3" ht="15" customHeight="1" x14ac:dyDescent="0.25">
      <c r="B25" s="15" t="s">
        <v>23</v>
      </c>
      <c r="C25" s="45">
        <v>0.34060000000000001</v>
      </c>
    </row>
    <row r="26" spans="1:3" ht="15" customHeight="1" x14ac:dyDescent="0.25">
      <c r="B26" s="15" t="s">
        <v>24</v>
      </c>
      <c r="C26" s="45">
        <v>2.6599999999999999E-2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0.35684779999999999</v>
      </c>
    </row>
    <row r="30" spans="1:3" ht="14.25" customHeight="1" x14ac:dyDescent="0.25">
      <c r="B30" s="25" t="s">
        <v>27</v>
      </c>
      <c r="C30" s="99">
        <v>7.0757700000000007E-2</v>
      </c>
    </row>
    <row r="31" spans="1:3" ht="14.25" customHeight="1" x14ac:dyDescent="0.25">
      <c r="B31" s="25" t="s">
        <v>28</v>
      </c>
      <c r="C31" s="99">
        <v>8.0229999999999996E-2</v>
      </c>
    </row>
    <row r="32" spans="1:3" ht="14.25" customHeight="1" x14ac:dyDescent="0.25">
      <c r="B32" s="25" t="s">
        <v>29</v>
      </c>
      <c r="C32" s="99">
        <v>0.4921645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4.7081600000000003</v>
      </c>
    </row>
    <row r="38" spans="1:5" ht="15" customHeight="1" x14ac:dyDescent="0.25">
      <c r="B38" s="11" t="s">
        <v>34</v>
      </c>
      <c r="C38" s="43">
        <v>7.0959099999999999</v>
      </c>
      <c r="D38" s="12"/>
      <c r="E38" s="13"/>
    </row>
    <row r="39" spans="1:5" ht="15" customHeight="1" x14ac:dyDescent="0.25">
      <c r="B39" s="11" t="s">
        <v>35</v>
      </c>
      <c r="C39" s="43">
        <v>8.2910299999999992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5.4506100000000002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6.1894000000000003E-3</v>
      </c>
      <c r="D45" s="12"/>
    </row>
    <row r="46" spans="1:5" ht="15.75" customHeight="1" x14ac:dyDescent="0.25">
      <c r="B46" s="11" t="s">
        <v>41</v>
      </c>
      <c r="C46" s="45">
        <v>6.6504300000000002E-2</v>
      </c>
      <c r="D46" s="12"/>
    </row>
    <row r="47" spans="1:5" ht="15.75" customHeight="1" x14ac:dyDescent="0.25">
      <c r="B47" s="11" t="s">
        <v>42</v>
      </c>
      <c r="C47" s="45">
        <v>7.5115299999999996E-2</v>
      </c>
      <c r="D47" s="12"/>
      <c r="E47" s="13"/>
    </row>
    <row r="48" spans="1:5" ht="15" customHeight="1" x14ac:dyDescent="0.25">
      <c r="B48" s="11" t="s">
        <v>43</v>
      </c>
      <c r="C48" s="46">
        <v>0.85219099999999992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0.56939699999999993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0.10516175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0.16870421907220001</v>
      </c>
      <c r="C2" s="98">
        <v>0.95</v>
      </c>
      <c r="D2" s="56">
        <v>69.29767297109683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40.13269466976994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591.06209321591393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3.2006003828390139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13.26499411356585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13.26499411356585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13.26499411356585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13.26499411356585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13.26499411356585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13.26499411356585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0.2435409481344</v>
      </c>
      <c r="C16" s="98">
        <v>0.95</v>
      </c>
      <c r="D16" s="56">
        <v>0.97175991346119572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13.572928096468379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13.572928096468379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0.42025489999999999</v>
      </c>
      <c r="C21" s="98">
        <v>0.95</v>
      </c>
      <c r="D21" s="56">
        <v>28.571116697776191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23.023699585983909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0.20531749999999999</v>
      </c>
      <c r="C23" s="98">
        <v>0.95</v>
      </c>
      <c r="D23" s="56">
        <v>4.4373468308323929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0.74070616747852991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0.21630478215919999</v>
      </c>
      <c r="C27" s="98">
        <v>0.95</v>
      </c>
      <c r="D27" s="56">
        <v>18.82704421276744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0.72505279999999994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139.36614501431501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1.6292436938648731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0.14422679999999999</v>
      </c>
      <c r="C32" s="98">
        <v>0.95</v>
      </c>
      <c r="D32" s="56">
        <v>2.1125177492988438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2.415723197099835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0.69243129999999997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0.2984696</v>
      </c>
      <c r="C3" s="21">
        <f>frac_mam_1_5months * 2.6</f>
        <v>0.2984696</v>
      </c>
      <c r="D3" s="21">
        <f>frac_mam_6_11months * 2.6</f>
        <v>8.1193060000000011E-2</v>
      </c>
      <c r="E3" s="21">
        <f>frac_mam_12_23months * 2.6</f>
        <v>0.12528204000000001</v>
      </c>
      <c r="F3" s="21">
        <f>frac_mam_24_59months * 2.6</f>
        <v>0.1150123</v>
      </c>
    </row>
    <row r="4" spans="1:6" ht="15.75" customHeight="1" x14ac:dyDescent="0.25">
      <c r="A4" s="3" t="s">
        <v>205</v>
      </c>
      <c r="B4" s="21">
        <f>frac_sam_1month * 2.6</f>
        <v>0.1434589</v>
      </c>
      <c r="C4" s="21">
        <f>frac_sam_1_5months * 2.6</f>
        <v>0.1434589</v>
      </c>
      <c r="D4" s="21">
        <f>frac_sam_6_11months * 2.6</f>
        <v>3.6010260000000002E-2</v>
      </c>
      <c r="E4" s="21">
        <f>frac_sam_12_23months * 2.6</f>
        <v>6.3451439999999998E-2</v>
      </c>
      <c r="F4" s="21">
        <f>frac_sam_24_59months * 2.6</f>
        <v>6.6359540000000009E-2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641930.83200000017</v>
      </c>
      <c r="C2" s="49">
        <v>2023000</v>
      </c>
      <c r="D2" s="49">
        <v>4568000</v>
      </c>
      <c r="E2" s="49">
        <v>73000</v>
      </c>
      <c r="F2" s="49">
        <v>45000</v>
      </c>
      <c r="G2" s="17">
        <f t="shared" ref="G2:G13" si="0">C2+D2+E2+F2</f>
        <v>6709000</v>
      </c>
      <c r="H2" s="17">
        <f t="shared" ref="H2:H13" si="1">(B2 + stillbirth*B2/(1000-stillbirth))/(1-abortion)</f>
        <v>733464.6844893794</v>
      </c>
      <c r="I2" s="17">
        <f t="shared" ref="I2:I13" si="2">G2-H2</f>
        <v>5975535.3155106204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636572.47499999998</v>
      </c>
      <c r="C3" s="50">
        <v>1998000</v>
      </c>
      <c r="D3" s="50">
        <v>4498000</v>
      </c>
      <c r="E3" s="50">
        <v>77000</v>
      </c>
      <c r="F3" s="50">
        <v>47000</v>
      </c>
      <c r="G3" s="17">
        <f t="shared" si="0"/>
        <v>6620000</v>
      </c>
      <c r="H3" s="17">
        <f t="shared" si="1"/>
        <v>727342.27155878104</v>
      </c>
      <c r="I3" s="17">
        <f t="shared" si="2"/>
        <v>5892657.7284412188</v>
      </c>
    </row>
    <row r="4" spans="1:9" ht="15.75" customHeight="1" x14ac:dyDescent="0.25">
      <c r="A4" s="5">
        <f t="shared" si="3"/>
        <v>2026</v>
      </c>
      <c r="B4" s="49">
        <v>634971.82979999995</v>
      </c>
      <c r="C4" s="50">
        <v>1974000</v>
      </c>
      <c r="D4" s="50">
        <v>4429000</v>
      </c>
      <c r="E4" s="50">
        <v>80000</v>
      </c>
      <c r="F4" s="50">
        <v>48000</v>
      </c>
      <c r="G4" s="17">
        <f t="shared" si="0"/>
        <v>6531000</v>
      </c>
      <c r="H4" s="17">
        <f t="shared" si="1"/>
        <v>725513.38802791887</v>
      </c>
      <c r="I4" s="17">
        <f t="shared" si="2"/>
        <v>5805486.6119720815</v>
      </c>
    </row>
    <row r="5" spans="1:9" ht="15.75" customHeight="1" x14ac:dyDescent="0.25">
      <c r="A5" s="5">
        <f t="shared" si="3"/>
        <v>2027</v>
      </c>
      <c r="B5" s="49">
        <v>633261.46539999987</v>
      </c>
      <c r="C5" s="50">
        <v>1952000</v>
      </c>
      <c r="D5" s="50">
        <v>4355000</v>
      </c>
      <c r="E5" s="50">
        <v>87000</v>
      </c>
      <c r="F5" s="50">
        <v>50000</v>
      </c>
      <c r="G5" s="17">
        <f t="shared" si="0"/>
        <v>6444000</v>
      </c>
      <c r="H5" s="17">
        <f t="shared" si="1"/>
        <v>723559.14027649141</v>
      </c>
      <c r="I5" s="17">
        <f t="shared" si="2"/>
        <v>5720440.8597235084</v>
      </c>
    </row>
    <row r="6" spans="1:9" ht="15.75" customHeight="1" x14ac:dyDescent="0.25">
      <c r="A6" s="5">
        <f t="shared" si="3"/>
        <v>2028</v>
      </c>
      <c r="B6" s="49">
        <v>631433.2139999998</v>
      </c>
      <c r="C6" s="50">
        <v>1928000</v>
      </c>
      <c r="D6" s="50">
        <v>4281000</v>
      </c>
      <c r="E6" s="50">
        <v>92000</v>
      </c>
      <c r="F6" s="50">
        <v>53000</v>
      </c>
      <c r="G6" s="17">
        <f t="shared" si="0"/>
        <v>6354000</v>
      </c>
      <c r="H6" s="17">
        <f t="shared" si="1"/>
        <v>721470.19584599801</v>
      </c>
      <c r="I6" s="17">
        <f t="shared" si="2"/>
        <v>5632529.8041540021</v>
      </c>
    </row>
    <row r="7" spans="1:9" ht="15.75" customHeight="1" x14ac:dyDescent="0.25">
      <c r="A7" s="5">
        <f t="shared" si="3"/>
        <v>2029</v>
      </c>
      <c r="B7" s="49">
        <v>629488.0427999997</v>
      </c>
      <c r="C7" s="50">
        <v>1900000</v>
      </c>
      <c r="D7" s="50">
        <v>4209000</v>
      </c>
      <c r="E7" s="50">
        <v>98000</v>
      </c>
      <c r="F7" s="50">
        <v>55000</v>
      </c>
      <c r="G7" s="17">
        <f t="shared" si="0"/>
        <v>6262000</v>
      </c>
      <c r="H7" s="17">
        <f t="shared" si="1"/>
        <v>719247.65985089587</v>
      </c>
      <c r="I7" s="17">
        <f t="shared" si="2"/>
        <v>5542752.3401491046</v>
      </c>
    </row>
    <row r="8" spans="1:9" ht="15.75" customHeight="1" x14ac:dyDescent="0.25">
      <c r="A8" s="5">
        <f t="shared" si="3"/>
        <v>2030</v>
      </c>
      <c r="B8" s="49">
        <v>627399.88600000006</v>
      </c>
      <c r="C8" s="50">
        <v>1865000</v>
      </c>
      <c r="D8" s="50">
        <v>4142000</v>
      </c>
      <c r="E8" s="50">
        <v>103000</v>
      </c>
      <c r="F8" s="50">
        <v>57000</v>
      </c>
      <c r="G8" s="17">
        <f t="shared" si="0"/>
        <v>6167000</v>
      </c>
      <c r="H8" s="17">
        <f t="shared" si="1"/>
        <v>716861.74973079108</v>
      </c>
      <c r="I8" s="17">
        <f t="shared" si="2"/>
        <v>5450138.250269209</v>
      </c>
    </row>
    <row r="9" spans="1:9" ht="15.75" customHeight="1" x14ac:dyDescent="0.25">
      <c r="A9" s="5">
        <f t="shared" si="3"/>
        <v>2031</v>
      </c>
      <c r="B9" s="49">
        <v>625324.03657142865</v>
      </c>
      <c r="C9" s="50">
        <v>1842428.5714285709</v>
      </c>
      <c r="D9" s="50">
        <v>4081142.8571428568</v>
      </c>
      <c r="E9" s="50">
        <v>107285.7142857143</v>
      </c>
      <c r="F9" s="50">
        <v>58714.285714285717</v>
      </c>
      <c r="G9" s="17">
        <f t="shared" si="0"/>
        <v>6089571.4285714272</v>
      </c>
      <c r="H9" s="17">
        <f t="shared" si="1"/>
        <v>714489.90190813574</v>
      </c>
      <c r="I9" s="17">
        <f t="shared" si="2"/>
        <v>5375081.5266632913</v>
      </c>
    </row>
    <row r="10" spans="1:9" ht="15.75" customHeight="1" x14ac:dyDescent="0.25">
      <c r="A10" s="5">
        <f t="shared" si="3"/>
        <v>2032</v>
      </c>
      <c r="B10" s="49">
        <v>623717.11679591844</v>
      </c>
      <c r="C10" s="50">
        <v>1820204.081632653</v>
      </c>
      <c r="D10" s="50">
        <v>4021591.836734694</v>
      </c>
      <c r="E10" s="50">
        <v>111612.2448979592</v>
      </c>
      <c r="F10" s="50">
        <v>60387.755102040821</v>
      </c>
      <c r="G10" s="17">
        <f t="shared" si="0"/>
        <v>6013795.9183673467</v>
      </c>
      <c r="H10" s="17">
        <f t="shared" si="1"/>
        <v>712653.8491009007</v>
      </c>
      <c r="I10" s="17">
        <f t="shared" si="2"/>
        <v>5301142.0692664459</v>
      </c>
    </row>
    <row r="11" spans="1:9" ht="15.75" customHeight="1" x14ac:dyDescent="0.25">
      <c r="A11" s="5">
        <f t="shared" si="3"/>
        <v>2033</v>
      </c>
      <c r="B11" s="49">
        <v>622109.30065247824</v>
      </c>
      <c r="C11" s="50">
        <v>1798233.236151604</v>
      </c>
      <c r="D11" s="50">
        <v>3963390.6705539362</v>
      </c>
      <c r="E11" s="50">
        <v>116128.2798833819</v>
      </c>
      <c r="F11" s="50">
        <v>62157.434402332357</v>
      </c>
      <c r="G11" s="17">
        <f t="shared" si="0"/>
        <v>5939909.6209912542</v>
      </c>
      <c r="H11" s="17">
        <f t="shared" si="1"/>
        <v>710816.77211132669</v>
      </c>
      <c r="I11" s="17">
        <f t="shared" si="2"/>
        <v>5229092.8488799278</v>
      </c>
    </row>
    <row r="12" spans="1:9" ht="15.75" customHeight="1" x14ac:dyDescent="0.25">
      <c r="A12" s="5">
        <f t="shared" si="3"/>
        <v>2034</v>
      </c>
      <c r="B12" s="49">
        <v>620516.13425997517</v>
      </c>
      <c r="C12" s="50">
        <v>1776266.5556018329</v>
      </c>
      <c r="D12" s="50">
        <v>3907446.4806330702</v>
      </c>
      <c r="E12" s="50">
        <v>120289.4627238651</v>
      </c>
      <c r="F12" s="50">
        <v>63894.210745522701</v>
      </c>
      <c r="G12" s="17">
        <f t="shared" si="0"/>
        <v>5867896.7097042911</v>
      </c>
      <c r="H12" s="17">
        <f t="shared" si="1"/>
        <v>708996.43380201736</v>
      </c>
      <c r="I12" s="17">
        <f t="shared" si="2"/>
        <v>5158900.2759022741</v>
      </c>
    </row>
    <row r="13" spans="1:9" ht="15.75" customHeight="1" x14ac:dyDescent="0.25">
      <c r="A13" s="5">
        <f t="shared" si="3"/>
        <v>2035</v>
      </c>
      <c r="B13" s="49">
        <v>618956.55143997166</v>
      </c>
      <c r="C13" s="50">
        <v>1754590.3492592371</v>
      </c>
      <c r="D13" s="50">
        <v>3854081.6921520801</v>
      </c>
      <c r="E13" s="50">
        <v>124330.8145415601</v>
      </c>
      <c r="F13" s="50">
        <v>65450.526566311659</v>
      </c>
      <c r="G13" s="17">
        <f t="shared" si="0"/>
        <v>5798453.3825191883</v>
      </c>
      <c r="H13" s="17">
        <f t="shared" si="1"/>
        <v>707214.46779573441</v>
      </c>
      <c r="I13" s="17">
        <f t="shared" si="2"/>
        <v>5091238.914723454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0.61138948673497873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0.59660884655086577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0.86648403700503518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0.85917093251994969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0.86648403700503518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0.85917093251994969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0.41014413140788819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0.39527999274957987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0.83374343194422329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0.82499920637140078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0.83374343194422329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0.82499920637140078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0.9105313066592654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0.90536732227460281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0.89947704350373436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0.89374947800003957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0.89947704350373436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0.89374947800003957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0.88720956462891964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5.667026073318962E-2</v>
      </c>
    </row>
    <row r="5" spans="1:8" ht="15.75" customHeight="1" x14ac:dyDescent="0.25">
      <c r="B5" s="19" t="s">
        <v>70</v>
      </c>
      <c r="C5" s="101">
        <v>1.8471868261125322E-2</v>
      </c>
    </row>
    <row r="6" spans="1:8" ht="15.75" customHeight="1" x14ac:dyDescent="0.25">
      <c r="B6" s="19" t="s">
        <v>71</v>
      </c>
      <c r="C6" s="101">
        <v>0.14313369927465211</v>
      </c>
    </row>
    <row r="7" spans="1:8" ht="15.75" customHeight="1" x14ac:dyDescent="0.25">
      <c r="B7" s="19" t="s">
        <v>72</v>
      </c>
      <c r="C7" s="101">
        <v>0.40171534993138558</v>
      </c>
    </row>
    <row r="8" spans="1:8" ht="15.75" customHeight="1" x14ac:dyDescent="0.25">
      <c r="B8" s="19" t="s">
        <v>73</v>
      </c>
      <c r="C8" s="101">
        <v>9.8052002608532141E-3</v>
      </c>
    </row>
    <row r="9" spans="1:8" ht="15.75" customHeight="1" x14ac:dyDescent="0.25">
      <c r="B9" s="19" t="s">
        <v>74</v>
      </c>
      <c r="C9" s="101">
        <v>0.27443438461446162</v>
      </c>
    </row>
    <row r="10" spans="1:8" ht="15.75" customHeight="1" x14ac:dyDescent="0.25">
      <c r="B10" s="19" t="s">
        <v>75</v>
      </c>
      <c r="C10" s="101">
        <v>9.5769236924332563E-2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7.4405142698835872E-2</v>
      </c>
      <c r="D14" s="55">
        <v>7.4405142698835872E-2</v>
      </c>
      <c r="E14" s="55">
        <v>7.4405142698835872E-2</v>
      </c>
      <c r="F14" s="55">
        <v>7.4405142698835872E-2</v>
      </c>
    </row>
    <row r="15" spans="1:8" ht="15.75" customHeight="1" x14ac:dyDescent="0.25">
      <c r="B15" s="19" t="s">
        <v>82</v>
      </c>
      <c r="C15" s="101">
        <v>0.30256537567425368</v>
      </c>
      <c r="D15" s="101">
        <v>0.30256537567425368</v>
      </c>
      <c r="E15" s="101">
        <v>0.30256537567425368</v>
      </c>
      <c r="F15" s="101">
        <v>0.30256537567425368</v>
      </c>
    </row>
    <row r="16" spans="1:8" ht="15.75" customHeight="1" x14ac:dyDescent="0.25">
      <c r="B16" s="19" t="s">
        <v>83</v>
      </c>
      <c r="C16" s="101">
        <v>3.4658356921179863E-2</v>
      </c>
      <c r="D16" s="101">
        <v>3.4658356921179863E-2</v>
      </c>
      <c r="E16" s="101">
        <v>3.4658356921179863E-2</v>
      </c>
      <c r="F16" s="101">
        <v>3.4658356921179863E-2</v>
      </c>
    </row>
    <row r="17" spans="1:8" ht="15.75" customHeight="1" x14ac:dyDescent="0.25">
      <c r="B17" s="19" t="s">
        <v>84</v>
      </c>
      <c r="C17" s="101">
        <v>4.0466950134923567E-2</v>
      </c>
      <c r="D17" s="101">
        <v>4.0466950134923567E-2</v>
      </c>
      <c r="E17" s="101">
        <v>4.0466950134923567E-2</v>
      </c>
      <c r="F17" s="101">
        <v>4.0466950134923567E-2</v>
      </c>
    </row>
    <row r="18" spans="1:8" ht="15.75" customHeight="1" x14ac:dyDescent="0.25">
      <c r="B18" s="19" t="s">
        <v>85</v>
      </c>
      <c r="C18" s="101">
        <v>1.8870452853308E-3</v>
      </c>
      <c r="D18" s="101">
        <v>1.8870452853308E-3</v>
      </c>
      <c r="E18" s="101">
        <v>1.8870452853308E-3</v>
      </c>
      <c r="F18" s="101">
        <v>1.8870452853308E-3</v>
      </c>
    </row>
    <row r="19" spans="1:8" ht="15.75" customHeight="1" x14ac:dyDescent="0.25">
      <c r="B19" s="19" t="s">
        <v>86</v>
      </c>
      <c r="C19" s="101">
        <v>3.383571353365554E-2</v>
      </c>
      <c r="D19" s="101">
        <v>3.383571353365554E-2</v>
      </c>
      <c r="E19" s="101">
        <v>3.383571353365554E-2</v>
      </c>
      <c r="F19" s="101">
        <v>3.383571353365554E-2</v>
      </c>
    </row>
    <row r="20" spans="1:8" ht="15.75" customHeight="1" x14ac:dyDescent="0.25">
      <c r="B20" s="19" t="s">
        <v>87</v>
      </c>
      <c r="C20" s="101">
        <v>4.2518997849297593E-2</v>
      </c>
      <c r="D20" s="101">
        <v>4.2518997849297593E-2</v>
      </c>
      <c r="E20" s="101">
        <v>4.2518997849297593E-2</v>
      </c>
      <c r="F20" s="101">
        <v>4.2518997849297593E-2</v>
      </c>
    </row>
    <row r="21" spans="1:8" ht="15.75" customHeight="1" x14ac:dyDescent="0.25">
      <c r="B21" s="19" t="s">
        <v>88</v>
      </c>
      <c r="C21" s="101">
        <v>0.40458542254386298</v>
      </c>
      <c r="D21" s="101">
        <v>0.40458542254386298</v>
      </c>
      <c r="E21" s="101">
        <v>0.40458542254386298</v>
      </c>
      <c r="F21" s="101">
        <v>0.40458542254386298</v>
      </c>
    </row>
    <row r="22" spans="1:8" ht="15.75" customHeight="1" x14ac:dyDescent="0.25">
      <c r="B22" s="19" t="s">
        <v>89</v>
      </c>
      <c r="C22" s="101">
        <v>6.5076995358659864E-2</v>
      </c>
      <c r="D22" s="101">
        <v>6.5076995358659864E-2</v>
      </c>
      <c r="E22" s="101">
        <v>6.5076995358659864E-2</v>
      </c>
      <c r="F22" s="101">
        <v>6.5076995358659864E-2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2.3699701E-2</v>
      </c>
    </row>
    <row r="27" spans="1:8" ht="15.75" customHeight="1" x14ac:dyDescent="0.25">
      <c r="B27" s="19" t="s">
        <v>92</v>
      </c>
      <c r="C27" s="101">
        <v>2.0615876000000002E-2</v>
      </c>
    </row>
    <row r="28" spans="1:8" ht="15.75" customHeight="1" x14ac:dyDescent="0.25">
      <c r="B28" s="19" t="s">
        <v>93</v>
      </c>
      <c r="C28" s="101">
        <v>0.32415355899999992</v>
      </c>
    </row>
    <row r="29" spans="1:8" ht="15.75" customHeight="1" x14ac:dyDescent="0.25">
      <c r="B29" s="19" t="s">
        <v>94</v>
      </c>
      <c r="C29" s="101">
        <v>0.13455262100000001</v>
      </c>
    </row>
    <row r="30" spans="1:8" ht="15.75" customHeight="1" x14ac:dyDescent="0.25">
      <c r="B30" s="19" t="s">
        <v>95</v>
      </c>
      <c r="C30" s="101">
        <v>2.7948395000000001E-2</v>
      </c>
    </row>
    <row r="31" spans="1:8" ht="15.75" customHeight="1" x14ac:dyDescent="0.25">
      <c r="B31" s="19" t="s">
        <v>96</v>
      </c>
      <c r="C31" s="101">
        <v>0.12247227099999999</v>
      </c>
    </row>
    <row r="32" spans="1:8" ht="15.75" customHeight="1" x14ac:dyDescent="0.25">
      <c r="B32" s="19" t="s">
        <v>97</v>
      </c>
      <c r="C32" s="101">
        <v>0.15633195699999999</v>
      </c>
    </row>
    <row r="33" spans="2:3" ht="15.75" customHeight="1" x14ac:dyDescent="0.25">
      <c r="B33" s="19" t="s">
        <v>98</v>
      </c>
      <c r="C33" s="101">
        <v>0.10750958400000001</v>
      </c>
    </row>
    <row r="34" spans="2:3" ht="15.75" customHeight="1" x14ac:dyDescent="0.25">
      <c r="B34" s="19" t="s">
        <v>99</v>
      </c>
      <c r="C34" s="101">
        <v>8.2716036000000007E-2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0.38677040442115396</v>
      </c>
      <c r="D2" s="52">
        <f>IFERROR(1-_xlfn.NORM.DIST(_xlfn.NORM.INV(SUM(D4:D5), 0, 1) + 1, 0, 1, TRUE), "")</f>
        <v>0.38677040442115396</v>
      </c>
      <c r="E2" s="52">
        <f>IFERROR(1-_xlfn.NORM.DIST(_xlfn.NORM.INV(SUM(E4:E5), 0, 1) + 1, 0, 1, TRUE), "")</f>
        <v>0.57932892869215491</v>
      </c>
      <c r="F2" s="52">
        <f>IFERROR(1-_xlfn.NORM.DIST(_xlfn.NORM.INV(SUM(F4:F5), 0, 1) + 1, 0, 1, TRUE), "")</f>
        <v>0.48476925058739728</v>
      </c>
      <c r="G2" s="52">
        <f>IFERROR(1-_xlfn.NORM.DIST(_xlfn.NORM.INV(SUM(G4:G5), 0, 1) + 1, 0, 1, TRUE), "")</f>
        <v>0.58906943983370452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0.37507569557884601</v>
      </c>
      <c r="D3" s="52">
        <f>IFERROR(_xlfn.NORM.DIST(_xlfn.NORM.INV(SUM(D4:D5), 0, 1) + 1, 0, 1, TRUE) - SUM(D4:D5), "")</f>
        <v>0.37507569557884601</v>
      </c>
      <c r="E3" s="52">
        <f>IFERROR(_xlfn.NORM.DIST(_xlfn.NORM.INV(SUM(E4:E5), 0, 1) + 1, 0, 1, TRUE) - SUM(E4:E5), "")</f>
        <v>0.30563577130784508</v>
      </c>
      <c r="F3" s="52">
        <f>IFERROR(_xlfn.NORM.DIST(_xlfn.NORM.INV(SUM(F4:F5), 0, 1) + 1, 0, 1, TRUE) - SUM(F4:F5), "")</f>
        <v>0.34715894941260272</v>
      </c>
      <c r="G3" s="52">
        <f>IFERROR(_xlfn.NORM.DIST(_xlfn.NORM.INV(SUM(G4:G5), 0, 1) + 1, 0, 1, TRUE) - SUM(G4:G5), "")</f>
        <v>0.30067156016629548</v>
      </c>
    </row>
    <row r="4" spans="1:15" ht="15.75" customHeight="1" x14ac:dyDescent="0.25">
      <c r="B4" s="5" t="s">
        <v>104</v>
      </c>
      <c r="C4" s="45">
        <v>0.1582086</v>
      </c>
      <c r="D4" s="53">
        <v>0.1582086</v>
      </c>
      <c r="E4" s="53">
        <v>8.5423500000000013E-2</v>
      </c>
      <c r="F4" s="53">
        <v>0.11673269999999999</v>
      </c>
      <c r="G4" s="53">
        <v>7.4234999999999995E-2</v>
      </c>
    </row>
    <row r="5" spans="1:15" ht="15.75" customHeight="1" x14ac:dyDescent="0.25">
      <c r="B5" s="5" t="s">
        <v>105</v>
      </c>
      <c r="C5" s="45">
        <v>7.9945299999999997E-2</v>
      </c>
      <c r="D5" s="53">
        <v>7.9945299999999997E-2</v>
      </c>
      <c r="E5" s="53">
        <v>2.9611800000000001E-2</v>
      </c>
      <c r="F5" s="53">
        <v>5.1339099999999999E-2</v>
      </c>
      <c r="G5" s="53">
        <v>3.6024E-2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0.48176429291380052</v>
      </c>
      <c r="D8" s="52">
        <f>IFERROR(1-_xlfn.NORM.DIST(_xlfn.NORM.INV(SUM(D10:D11), 0, 1) + 1, 0, 1, TRUE), "")</f>
        <v>0.48176429291380052</v>
      </c>
      <c r="E8" s="52">
        <f>IFERROR(1-_xlfn.NORM.DIST(_xlfn.NORM.INV(SUM(E10:E11), 0, 1) + 1, 0, 1, TRUE), "")</f>
        <v>0.75633861799638091</v>
      </c>
      <c r="F8" s="52">
        <f>IFERROR(1-_xlfn.NORM.DIST(_xlfn.NORM.INV(SUM(F10:F11), 0, 1) + 1, 0, 1, TRUE), "")</f>
        <v>0.67608217852785446</v>
      </c>
      <c r="G8" s="52">
        <f>IFERROR(1-_xlfn.NORM.DIST(_xlfn.NORM.INV(SUM(G10:G11), 0, 1) + 1, 0, 1, TRUE), "")</f>
        <v>0.68352997533377657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0.34826320708619951</v>
      </c>
      <c r="D9" s="52">
        <f>IFERROR(_xlfn.NORM.DIST(_xlfn.NORM.INV(SUM(D10:D11), 0, 1) + 1, 0, 1, TRUE) - SUM(D10:D11), "")</f>
        <v>0.34826320708619951</v>
      </c>
      <c r="E9" s="52">
        <f>IFERROR(_xlfn.NORM.DIST(_xlfn.NORM.INV(SUM(E10:E11), 0, 1) + 1, 0, 1, TRUE) - SUM(E10:E11), "")</f>
        <v>0.19858318200361913</v>
      </c>
      <c r="F9" s="52">
        <f>IFERROR(_xlfn.NORM.DIST(_xlfn.NORM.INV(SUM(F10:F11), 0, 1) + 1, 0, 1, TRUE) - SUM(F10:F11), "")</f>
        <v>0.2513280214721455</v>
      </c>
      <c r="G9" s="52">
        <f>IFERROR(_xlfn.NORM.DIST(_xlfn.NORM.INV(SUM(G10:G11), 0, 1) + 1, 0, 1, TRUE) - SUM(G10:G11), "")</f>
        <v>0.24671162466622343</v>
      </c>
    </row>
    <row r="10" spans="1:15" ht="15.75" customHeight="1" x14ac:dyDescent="0.25">
      <c r="B10" s="5" t="s">
        <v>109</v>
      </c>
      <c r="C10" s="45">
        <v>0.114796</v>
      </c>
      <c r="D10" s="53">
        <v>0.114796</v>
      </c>
      <c r="E10" s="53">
        <v>3.1228100000000002E-2</v>
      </c>
      <c r="F10" s="53">
        <v>4.8185400000000003E-2</v>
      </c>
      <c r="G10" s="53">
        <v>4.4235499999999997E-2</v>
      </c>
    </row>
    <row r="11" spans="1:15" ht="15.75" customHeight="1" x14ac:dyDescent="0.25">
      <c r="B11" s="5" t="s">
        <v>110</v>
      </c>
      <c r="C11" s="45">
        <v>5.5176500000000003E-2</v>
      </c>
      <c r="D11" s="53">
        <v>5.5176500000000003E-2</v>
      </c>
      <c r="E11" s="53">
        <v>1.3850100000000001E-2</v>
      </c>
      <c r="F11" s="53">
        <v>2.44044E-2</v>
      </c>
      <c r="G11" s="53">
        <v>2.5522900000000001E-2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0.23053779999999999</v>
      </c>
      <c r="D2" s="53">
        <v>0.14422679999999999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0.33883629999999998</v>
      </c>
      <c r="D3" s="53">
        <v>0.25754769999999999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0.2917168</v>
      </c>
      <c r="D4" s="53">
        <v>0.27459610000000001</v>
      </c>
      <c r="E4" s="53">
        <v>0.49563980000000002</v>
      </c>
      <c r="F4" s="53">
        <v>0.19131999999999999</v>
      </c>
      <c r="G4" s="53">
        <v>0</v>
      </c>
    </row>
    <row r="5" spans="1:7" x14ac:dyDescent="0.25">
      <c r="B5" s="3" t="s">
        <v>122</v>
      </c>
      <c r="C5" s="52">
        <v>0.13890910000000001</v>
      </c>
      <c r="D5" s="52">
        <v>0.32362940000000001</v>
      </c>
      <c r="E5" s="52">
        <f>1-SUM(E2:E4)</f>
        <v>0.50436020000000004</v>
      </c>
      <c r="F5" s="52">
        <f>1-SUM(F2:F4)</f>
        <v>0.80868000000000007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065ABF-95CA-4E1F-9400-1E5A477C0B5E}"/>
</file>

<file path=customXml/itemProps2.xml><?xml version="1.0" encoding="utf-8"?>
<ds:datastoreItem xmlns:ds="http://schemas.openxmlformats.org/officeDocument/2006/customXml" ds:itemID="{C4FEF2CD-EAD7-493A-A184-6139CD29B4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2024-03-26T04:25:16Z</dcterms:modified>
</cp:coreProperties>
</file>