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B3094186-AFA0-420E-8DF9-FA103F48E25F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35" i="2"/>
  <c r="A31" i="2"/>
  <c r="A29" i="2"/>
  <c r="A27" i="2"/>
  <c r="A23" i="2"/>
  <c r="A21" i="2"/>
  <c r="A19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A17" i="2"/>
  <c r="A25" i="2"/>
  <c r="A33" i="2"/>
  <c r="A16" i="2"/>
  <c r="A24" i="2"/>
  <c r="A3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8" i="2"/>
  <c r="A26" i="2"/>
  <c r="A34" i="2"/>
  <c r="A39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<sst xmlns="http://schemas.openxmlformats.org/spreadsheetml/2006/main" count="2092" uniqueCount="341">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</sst>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1263402.15625</v>
      </c>
    </row>
    <row r="8" spans="1:3" ht="15" customHeight="1" x14ac:dyDescent="0.25">
      <c r="B8" s="5" t="s">
        <v>8</v>
      </c>
      <c r="C8" s="44">
        <v>4.8000000000000001E-2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0.78182266235351605</v>
      </c>
    </row>
    <row r="11" spans="1:3" ht="15" customHeight="1" x14ac:dyDescent="0.25">
      <c r="B11" s="5" t="s">
        <v>11</v>
      </c>
      <c r="C11" s="45">
        <v>0.52500000000000002</v>
      </c>
    </row>
    <row r="12" spans="1:3" ht="15" customHeight="1" x14ac:dyDescent="0.25">
      <c r="B12" s="5" t="s">
        <v>12</v>
      </c>
      <c r="C12" s="45">
        <v>0.63</v>
      </c>
    </row>
    <row r="13" spans="1:3" ht="15" customHeight="1" x14ac:dyDescent="0.25">
      <c r="B13" s="5" t="s">
        <v>13</v>
      </c>
      <c r="C13" s="45">
        <v>0.49199999999999999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8.7300000000000003E-2</v>
      </c>
    </row>
    <row r="24" spans="1:3" ht="15" customHeight="1" x14ac:dyDescent="0.25">
      <c r="B24" s="15" t="s">
        <v>22</v>
      </c>
      <c r="C24" s="45">
        <v>0.59660000000000002</v>
      </c>
    </row>
    <row r="25" spans="1:3" ht="15" customHeight="1" x14ac:dyDescent="0.25">
      <c r="B25" s="15" t="s">
        <v>23</v>
      </c>
      <c r="C25" s="45">
        <v>0.28710000000000002</v>
      </c>
    </row>
    <row r="26" spans="1:3" ht="15" customHeight="1" x14ac:dyDescent="0.25">
      <c r="B26" s="15" t="s">
        <v>24</v>
      </c>
      <c r="C26" s="45">
        <v>2.9000000000000001E-2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0.32097876330389902</v>
      </c>
    </row>
    <row r="30" spans="1:3" ht="14.25" customHeight="1" x14ac:dyDescent="0.25">
      <c r="B30" s="25" t="s">
        <v>27</v>
      </c>
      <c r="C30" s="99">
        <v>0.11435649369624799</v>
      </c>
    </row>
    <row r="31" spans="1:3" ht="14.25" customHeight="1" x14ac:dyDescent="0.25">
      <c r="B31" s="25" t="s">
        <v>28</v>
      </c>
      <c r="C31" s="99">
        <v>0.128931423055959</v>
      </c>
    </row>
    <row r="32" spans="1:3" ht="14.25" customHeight="1" x14ac:dyDescent="0.25">
      <c r="B32" s="25" t="s">
        <v>29</v>
      </c>
      <c r="C32" s="99">
        <v>0.43573331994389503</v>
      </c>
    </row>
    <row r="33" spans="1:5" ht="13" customHeight="1" x14ac:dyDescent="0.25">
      <c r="B33" s="27" t="s">
        <v>30</v>
      </c>
      <c r="C33" s="48">
        <f>SUM(C29:C32)</f>
        <v>1.0000000000000011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13.569990000000001</v>
      </c>
    </row>
    <row r="38" spans="1:5" ht="15" customHeight="1" x14ac:dyDescent="0.25">
      <c r="B38" s="11" t="s">
        <v>34</v>
      </c>
      <c r="C38" s="43">
        <v>27.63936</v>
      </c>
      <c r="D38" s="12"/>
      <c r="E38" s="13"/>
    </row>
    <row r="39" spans="1:5" ht="15" customHeight="1" x14ac:dyDescent="0.25">
      <c r="B39" s="11" t="s">
        <v>35</v>
      </c>
      <c r="C39" s="43">
        <v>31.419</v>
      </c>
      <c r="D39" s="12"/>
      <c r="E39" s="12"/>
    </row>
    <row r="40" spans="1:5" ht="15" customHeight="1" x14ac:dyDescent="0.25">
      <c r="B40" s="11" t="s">
        <v>36</v>
      </c>
      <c r="C40" s="100">
        <v>0.17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9.1299799999999998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5.9144999999999996E-3</v>
      </c>
      <c r="D45" s="12"/>
    </row>
    <row r="46" spans="1:5" ht="15.75" customHeight="1" x14ac:dyDescent="0.25">
      <c r="B46" s="11" t="s">
        <v>41</v>
      </c>
      <c r="C46" s="45">
        <v>6.3550899999999994E-2</v>
      </c>
      <c r="D46" s="12"/>
    </row>
    <row r="47" spans="1:5" ht="15.75" customHeight="1" x14ac:dyDescent="0.25">
      <c r="B47" s="11" t="s">
        <v>42</v>
      </c>
      <c r="C47" s="45">
        <v>7.5376799999999994E-2</v>
      </c>
      <c r="D47" s="12"/>
      <c r="E47" s="13"/>
    </row>
    <row r="48" spans="1:5" ht="15" customHeight="1" x14ac:dyDescent="0.25">
      <c r="B48" s="11" t="s">
        <v>43</v>
      </c>
      <c r="C48" s="46">
        <v>0.85515780000000008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0.58725400000000005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5.6252946999999998E-2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0.12106331020241</v>
      </c>
      <c r="C2" s="98">
        <v>0.95</v>
      </c>
      <c r="D2" s="56">
        <v>36.673102552348467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44.676188346342542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79.584386436751942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2.2502589665866322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14.201250215462901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14.201250215462901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14.201250215462901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14.201250215462901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14.201250215462901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14.201250215462901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0.2297651940206</v>
      </c>
      <c r="C16" s="98">
        <v>0.95</v>
      </c>
      <c r="D16" s="56">
        <v>0.25753549775160939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1.935478791236098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1.935478791236098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0.52023419999999998</v>
      </c>
      <c r="C21" s="98">
        <v>0.95</v>
      </c>
      <c r="D21" s="56">
        <v>21.219202862704289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24.214287028601191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2.6733799999999999E-2</v>
      </c>
      <c r="C23" s="98">
        <v>0.95</v>
      </c>
      <c r="D23" s="56">
        <v>4.6661477823845638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0.65971046931085997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0.15522180230475999</v>
      </c>
      <c r="C27" s="98">
        <v>0.95</v>
      </c>
      <c r="D27" s="56">
        <v>20.50942560811496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0.61705699999999997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64.905462330614313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1.9667472266035491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0.31436900000000001</v>
      </c>
      <c r="C32" s="98">
        <v>0.95</v>
      </c>
      <c r="D32" s="56">
        <v>0.49558496612235631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0.96748329999999994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0.95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0.19674449999999999</v>
      </c>
      <c r="C38" s="98">
        <v>0.95</v>
      </c>
      <c r="D38" s="56">
        <v>3.0501808176615341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0.22507530000000001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0.20820643999999999</v>
      </c>
      <c r="C3" s="21">
        <f>frac_mam_1_5months * 2.6</f>
        <v>0.20820643999999999</v>
      </c>
      <c r="D3" s="21">
        <f>frac_mam_6_11months * 2.6</f>
        <v>0.17632004000000001</v>
      </c>
      <c r="E3" s="21">
        <f>frac_mam_12_23months * 2.6</f>
        <v>0.13176305999999999</v>
      </c>
      <c r="F3" s="21">
        <f>frac_mam_24_59months * 2.6</f>
        <v>5.4110159999999997E-2</v>
      </c>
    </row>
    <row r="4" spans="1:6" ht="15.75" customHeight="1" x14ac:dyDescent="0.25">
      <c r="A4" s="3" t="s">
        <v>205</v>
      </c>
      <c r="B4" s="21">
        <f>frac_sam_1month * 2.6</f>
        <v>0.14861002000000001</v>
      </c>
      <c r="C4" s="21">
        <f>frac_sam_1_5months * 2.6</f>
        <v>0.14861002000000001</v>
      </c>
      <c r="D4" s="21">
        <f>frac_sam_6_11months * 2.6</f>
        <v>8.5352800000000006E-2</v>
      </c>
      <c r="E4" s="21">
        <f>frac_sam_12_23months * 2.6</f>
        <v>5.5193840000000008E-2</v>
      </c>
      <c r="F4" s="21">
        <f>frac_sam_24_59months * 2.6</f>
        <v>2.2595040000000004E-2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4.8000000000000001E-2</v>
      </c>
      <c r="E2" s="60">
        <f>food_insecure</f>
        <v>4.8000000000000001E-2</v>
      </c>
      <c r="F2" s="60">
        <f>food_insecure</f>
        <v>4.8000000000000001E-2</v>
      </c>
      <c r="G2" s="60">
        <f>food_insecure</f>
        <v>4.8000000000000001E-2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4.8000000000000001E-2</v>
      </c>
      <c r="F5" s="60">
        <f>food_insecure</f>
        <v>4.8000000000000001E-2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4.8000000000000001E-2</v>
      </c>
      <c r="F8" s="60">
        <f>food_insecure</f>
        <v>4.8000000000000001E-2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4.8000000000000001E-2</v>
      </c>
      <c r="F9" s="60">
        <f>food_insecure</f>
        <v>4.8000000000000001E-2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0.63</v>
      </c>
      <c r="E10" s="60">
        <f>IF(ISBLANK(comm_deliv), frac_children_health_facility,1)</f>
        <v>0.63</v>
      </c>
      <c r="F10" s="60">
        <f>IF(ISBLANK(comm_deliv), frac_children_health_facility,1)</f>
        <v>0.63</v>
      </c>
      <c r="G10" s="60">
        <f>IF(ISBLANK(comm_deliv), frac_children_health_facility,1)</f>
        <v>0.63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4.8000000000000001E-2</v>
      </c>
      <c r="I15" s="60">
        <f>food_insecure</f>
        <v>4.8000000000000001E-2</v>
      </c>
      <c r="J15" s="60">
        <f>food_insecure</f>
        <v>4.8000000000000001E-2</v>
      </c>
      <c r="K15" s="60">
        <f>food_insecure</f>
        <v>4.8000000000000001E-2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0.52500000000000002</v>
      </c>
      <c r="I18" s="60">
        <f>frac_PW_health_facility</f>
        <v>0.52500000000000002</v>
      </c>
      <c r="J18" s="60">
        <f>frac_PW_health_facility</f>
        <v>0.52500000000000002</v>
      </c>
      <c r="K18" s="60">
        <f>frac_PW_health_facility</f>
        <v>0.52500000000000002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0.49199999999999999</v>
      </c>
      <c r="M24" s="60">
        <f>famplan_unmet_need</f>
        <v>0.49199999999999999</v>
      </c>
      <c r="N24" s="60">
        <f>famplan_unmet_need</f>
        <v>0.49199999999999999</v>
      </c>
      <c r="O24" s="60">
        <f>famplan_unmet_need</f>
        <v>0.49199999999999999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0.10910612301025369</v>
      </c>
      <c r="M25" s="60">
        <f>(1-food_insecure)*(0.49)+food_insecure*(0.7)</f>
        <v>0.50007999999999997</v>
      </c>
      <c r="N25" s="60">
        <f>(1-food_insecure)*(0.49)+food_insecure*(0.7)</f>
        <v>0.50007999999999997</v>
      </c>
      <c r="O25" s="60">
        <f>(1-food_insecure)*(0.49)+food_insecure*(0.7)</f>
        <v>0.50007999999999997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4.6759767004394437E-2</v>
      </c>
      <c r="M26" s="60">
        <f>(1-food_insecure)*(0.21)+food_insecure*(0.3)</f>
        <v>0.21431999999999998</v>
      </c>
      <c r="N26" s="60">
        <f>(1-food_insecure)*(0.21)+food_insecure*(0.3)</f>
        <v>0.21431999999999998</v>
      </c>
      <c r="O26" s="60">
        <f>(1-food_insecure)*(0.21)+food_insecure*(0.3)</f>
        <v>0.21431999999999998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6.2311447631835805E-2</v>
      </c>
      <c r="M27" s="60">
        <f>(1-food_insecure)*(0.3)</f>
        <v>0.28559999999999997</v>
      </c>
      <c r="N27" s="60">
        <f>(1-food_insecure)*(0.3)</f>
        <v>0.28559999999999997</v>
      </c>
      <c r="O27" s="60">
        <f>(1-food_insecure)*(0.3)</f>
        <v>0.28559999999999997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0.78182266235351605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245386.13040000011</v>
      </c>
      <c r="C2" s="49">
        <v>459000</v>
      </c>
      <c r="D2" s="49">
        <v>803000</v>
      </c>
      <c r="E2" s="49">
        <v>4235000</v>
      </c>
      <c r="F2" s="49">
        <v>2923000</v>
      </c>
      <c r="G2" s="17">
        <f t="shared" ref="G2:G13" si="0">C2+D2+E2+F2</f>
        <v>8420000</v>
      </c>
      <c r="H2" s="17">
        <f t="shared" ref="H2:H13" si="1">(B2 + stillbirth*B2/(1000-stillbirth))/(1-abortion)</f>
        <v>281417.20894385886</v>
      </c>
      <c r="I2" s="17">
        <f t="shared" ref="I2:I13" si="2">G2-H2</f>
        <v>8138582.7910561413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243491.08</v>
      </c>
      <c r="C3" s="50">
        <v>477000</v>
      </c>
      <c r="D3" s="50">
        <v>802000</v>
      </c>
      <c r="E3" s="50">
        <v>4357000</v>
      </c>
      <c r="F3" s="50">
        <v>3034000</v>
      </c>
      <c r="G3" s="17">
        <f t="shared" si="0"/>
        <v>8670000</v>
      </c>
      <c r="H3" s="17">
        <f t="shared" si="1"/>
        <v>279243.90031591535</v>
      </c>
      <c r="I3" s="17">
        <f t="shared" si="2"/>
        <v>8390756.0996840838</v>
      </c>
    </row>
    <row r="4" spans="1:9" ht="15.75" customHeight="1" x14ac:dyDescent="0.25">
      <c r="A4" s="5">
        <f t="shared" si="3"/>
        <v>2026</v>
      </c>
      <c r="B4" s="49">
        <v>243655.77600000001</v>
      </c>
      <c r="C4" s="50">
        <v>494000</v>
      </c>
      <c r="D4" s="50">
        <v>805000</v>
      </c>
      <c r="E4" s="50">
        <v>4477000</v>
      </c>
      <c r="F4" s="50">
        <v>3145000</v>
      </c>
      <c r="G4" s="17">
        <f t="shared" si="0"/>
        <v>8921000</v>
      </c>
      <c r="H4" s="17">
        <f t="shared" si="1"/>
        <v>279432.77932292636</v>
      </c>
      <c r="I4" s="17">
        <f t="shared" si="2"/>
        <v>8641567.220677074</v>
      </c>
    </row>
    <row r="5" spans="1:9" ht="15.75" customHeight="1" x14ac:dyDescent="0.25">
      <c r="A5" s="5">
        <f t="shared" si="3"/>
        <v>2027</v>
      </c>
      <c r="B5" s="49">
        <v>243651.2292</v>
      </c>
      <c r="C5" s="50">
        <v>512000</v>
      </c>
      <c r="D5" s="50">
        <v>811000</v>
      </c>
      <c r="E5" s="50">
        <v>4598000</v>
      </c>
      <c r="F5" s="50">
        <v>3255000</v>
      </c>
      <c r="G5" s="17">
        <f t="shared" si="0"/>
        <v>9176000</v>
      </c>
      <c r="H5" s="17">
        <f t="shared" si="1"/>
        <v>279427.56489714142</v>
      </c>
      <c r="I5" s="17">
        <f t="shared" si="2"/>
        <v>8896572.4351028576</v>
      </c>
    </row>
    <row r="6" spans="1:9" ht="15.75" customHeight="1" x14ac:dyDescent="0.25">
      <c r="A6" s="5">
        <f t="shared" si="3"/>
        <v>2028</v>
      </c>
      <c r="B6" s="49">
        <v>243479.62239999991</v>
      </c>
      <c r="C6" s="50">
        <v>529000</v>
      </c>
      <c r="D6" s="50">
        <v>820000</v>
      </c>
      <c r="E6" s="50">
        <v>4722000</v>
      </c>
      <c r="F6" s="50">
        <v>3367000</v>
      </c>
      <c r="G6" s="17">
        <f t="shared" si="0"/>
        <v>9438000</v>
      </c>
      <c r="H6" s="17">
        <f t="shared" si="1"/>
        <v>279230.7603482735</v>
      </c>
      <c r="I6" s="17">
        <f t="shared" si="2"/>
        <v>9158769.2396517266</v>
      </c>
    </row>
    <row r="7" spans="1:9" ht="15.75" customHeight="1" x14ac:dyDescent="0.25">
      <c r="A7" s="5">
        <f t="shared" si="3"/>
        <v>2029</v>
      </c>
      <c r="B7" s="49">
        <v>243165.1862</v>
      </c>
      <c r="C7" s="50">
        <v>544000</v>
      </c>
      <c r="D7" s="50">
        <v>835000</v>
      </c>
      <c r="E7" s="50">
        <v>4857000</v>
      </c>
      <c r="F7" s="50">
        <v>3480000</v>
      </c>
      <c r="G7" s="17">
        <f t="shared" si="0"/>
        <v>9716000</v>
      </c>
      <c r="H7" s="17">
        <f t="shared" si="1"/>
        <v>278870.15415732603</v>
      </c>
      <c r="I7" s="17">
        <f t="shared" si="2"/>
        <v>9437129.8458426744</v>
      </c>
    </row>
    <row r="8" spans="1:9" ht="15.75" customHeight="1" x14ac:dyDescent="0.25">
      <c r="A8" s="5">
        <f t="shared" si="3"/>
        <v>2030</v>
      </c>
      <c r="B8" s="49">
        <v>242730.696</v>
      </c>
      <c r="C8" s="50">
        <v>556000</v>
      </c>
      <c r="D8" s="50">
        <v>855000</v>
      </c>
      <c r="E8" s="50">
        <v>5006000</v>
      </c>
      <c r="F8" s="50">
        <v>3596000</v>
      </c>
      <c r="G8" s="17">
        <f t="shared" si="0"/>
        <v>10013000</v>
      </c>
      <c r="H8" s="17">
        <f t="shared" si="1"/>
        <v>278371.86593215965</v>
      </c>
      <c r="I8" s="17">
        <f t="shared" si="2"/>
        <v>9734628.1340678409</v>
      </c>
    </row>
    <row r="9" spans="1:9" ht="15.75" customHeight="1" x14ac:dyDescent="0.25">
      <c r="A9" s="5">
        <f t="shared" si="3"/>
        <v>2031</v>
      </c>
      <c r="B9" s="49">
        <v>242351.34822857141</v>
      </c>
      <c r="C9" s="50">
        <v>569857.14285714284</v>
      </c>
      <c r="D9" s="50">
        <v>862428.57142857148</v>
      </c>
      <c r="E9" s="50">
        <v>5116142.8571428573</v>
      </c>
      <c r="F9" s="50">
        <v>3692142.8571428568</v>
      </c>
      <c r="G9" s="17">
        <f t="shared" si="0"/>
        <v>10240571.428571429</v>
      </c>
      <c r="H9" s="17">
        <f t="shared" si="1"/>
        <v>277936.81693048839</v>
      </c>
      <c r="I9" s="17">
        <f t="shared" si="2"/>
        <v>9962634.6116409414</v>
      </c>
    </row>
    <row r="10" spans="1:9" ht="15.75" customHeight="1" x14ac:dyDescent="0.25">
      <c r="A10" s="5">
        <f t="shared" si="3"/>
        <v>2032</v>
      </c>
      <c r="B10" s="49">
        <v>242188.52940408161</v>
      </c>
      <c r="C10" s="50">
        <v>583122.44897959183</v>
      </c>
      <c r="D10" s="50">
        <v>871061.22448979598</v>
      </c>
      <c r="E10" s="50">
        <v>5224591.8367346944</v>
      </c>
      <c r="F10" s="50">
        <v>3786163.2653061231</v>
      </c>
      <c r="G10" s="17">
        <f t="shared" si="0"/>
        <v>10464938.775510205</v>
      </c>
      <c r="H10" s="17">
        <f t="shared" si="1"/>
        <v>277750.09073257021</v>
      </c>
      <c r="I10" s="17">
        <f t="shared" si="2"/>
        <v>10187188.684777634</v>
      </c>
    </row>
    <row r="11" spans="1:9" ht="15.75" customHeight="1" x14ac:dyDescent="0.25">
      <c r="A11" s="5">
        <f t="shared" si="3"/>
        <v>2033</v>
      </c>
      <c r="B11" s="49">
        <v>241978.92274752181</v>
      </c>
      <c r="C11" s="50">
        <v>595854.22740524786</v>
      </c>
      <c r="D11" s="50">
        <v>880498.54227405251</v>
      </c>
      <c r="E11" s="50">
        <v>5331390.6705539366</v>
      </c>
      <c r="F11" s="50">
        <v>3877758.017492712</v>
      </c>
      <c r="G11" s="17">
        <f t="shared" si="0"/>
        <v>10685501.45772595</v>
      </c>
      <c r="H11" s="17">
        <f t="shared" si="1"/>
        <v>277509.70664823358</v>
      </c>
      <c r="I11" s="17">
        <f t="shared" si="2"/>
        <v>10407991.751077715</v>
      </c>
    </row>
    <row r="12" spans="1:9" ht="15.75" customHeight="1" x14ac:dyDescent="0.25">
      <c r="A12" s="5">
        <f t="shared" si="3"/>
        <v>2034</v>
      </c>
      <c r="B12" s="49">
        <v>241740.02182573921</v>
      </c>
      <c r="C12" s="50">
        <v>607833.40274885471</v>
      </c>
      <c r="D12" s="50">
        <v>890426.90545605996</v>
      </c>
      <c r="E12" s="50">
        <v>5436160.7663473561</v>
      </c>
      <c r="F12" s="50">
        <v>3966723.4485630989</v>
      </c>
      <c r="G12" s="17">
        <f t="shared" si="0"/>
        <v>10901144.52311537</v>
      </c>
      <c r="H12" s="17">
        <f t="shared" si="1"/>
        <v>277235.72689838958</v>
      </c>
      <c r="I12" s="17">
        <f t="shared" si="2"/>
        <v>10623908.796216981</v>
      </c>
    </row>
    <row r="13" spans="1:9" ht="15.75" customHeight="1" x14ac:dyDescent="0.25">
      <c r="A13" s="5">
        <f t="shared" si="3"/>
        <v>2035</v>
      </c>
      <c r="B13" s="49">
        <v>241491.5074579877</v>
      </c>
      <c r="C13" s="50">
        <v>619095.31742726255</v>
      </c>
      <c r="D13" s="50">
        <v>900487.89194978285</v>
      </c>
      <c r="E13" s="50">
        <v>5538183.7329684068</v>
      </c>
      <c r="F13" s="50">
        <v>4052398.2269292562</v>
      </c>
      <c r="G13" s="17">
        <f t="shared" si="0"/>
        <v>11110165.169274708</v>
      </c>
      <c r="H13" s="17">
        <f t="shared" si="1"/>
        <v>276950.7221198348</v>
      </c>
      <c r="I13" s="17">
        <f t="shared" si="2"/>
        <v>10833214.447154874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0.62317715718014333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0.59387316698715187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0.8721520036990007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0.85779144058626422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0.8721520036990007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0.85779144058626422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0.42226784967338482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0.39256907974514954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0.84054551547736178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0.82335380570476657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0.84054551547736178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0.82335380570476657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0.91451387565249054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0.90438999047528301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0.9038997429840272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0.89266638585251468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0.9038997429840272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0.89266638585251468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0.88907991791913932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3.0741955489755001E-3</v>
      </c>
    </row>
    <row r="4" spans="1:8" ht="15.75" customHeight="1" x14ac:dyDescent="0.25">
      <c r="B4" s="19" t="s">
        <v>69</v>
      </c>
      <c r="C4" s="101">
        <v>4.5714087306233192E-2</v>
      </c>
    </row>
    <row r="5" spans="1:8" ht="15.75" customHeight="1" x14ac:dyDescent="0.25">
      <c r="B5" s="19" t="s">
        <v>70</v>
      </c>
      <c r="C5" s="101">
        <v>6.2934905662831719E-2</v>
      </c>
    </row>
    <row r="6" spans="1:8" ht="15.75" customHeight="1" x14ac:dyDescent="0.25">
      <c r="B6" s="19" t="s">
        <v>71</v>
      </c>
      <c r="C6" s="101">
        <v>0.20706367546229029</v>
      </c>
    </row>
    <row r="7" spans="1:8" ht="15.75" customHeight="1" x14ac:dyDescent="0.25">
      <c r="B7" s="19" t="s">
        <v>72</v>
      </c>
      <c r="C7" s="101">
        <v>0.45319363919792882</v>
      </c>
    </row>
    <row r="8" spans="1:8" ht="15.75" customHeight="1" x14ac:dyDescent="0.25">
      <c r="B8" s="19" t="s">
        <v>73</v>
      </c>
      <c r="C8" s="101">
        <v>3.9374278179925862E-4</v>
      </c>
    </row>
    <row r="9" spans="1:8" ht="15.75" customHeight="1" x14ac:dyDescent="0.25">
      <c r="B9" s="19" t="s">
        <v>74</v>
      </c>
      <c r="C9" s="101">
        <v>0.12922187821010439</v>
      </c>
    </row>
    <row r="10" spans="1:8" ht="15.75" customHeight="1" x14ac:dyDescent="0.25">
      <c r="B10" s="19" t="s">
        <v>75</v>
      </c>
      <c r="C10" s="101">
        <v>9.8403875829836771E-2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0.1633072076199294</v>
      </c>
      <c r="D14" s="55">
        <v>0.1633072076199294</v>
      </c>
      <c r="E14" s="55">
        <v>0.1633072076199294</v>
      </c>
      <c r="F14" s="55">
        <v>0.1633072076199294</v>
      </c>
    </row>
    <row r="15" spans="1:8" ht="15.75" customHeight="1" x14ac:dyDescent="0.25">
      <c r="B15" s="19" t="s">
        <v>82</v>
      </c>
      <c r="C15" s="101">
        <v>0.40822241936014758</v>
      </c>
      <c r="D15" s="101">
        <v>0.40822241936014758</v>
      </c>
      <c r="E15" s="101">
        <v>0.40822241936014758</v>
      </c>
      <c r="F15" s="101">
        <v>0.40822241936014758</v>
      </c>
    </row>
    <row r="16" spans="1:8" ht="15.75" customHeight="1" x14ac:dyDescent="0.25">
      <c r="B16" s="19" t="s">
        <v>83</v>
      </c>
      <c r="C16" s="101">
        <v>2.46705865376926E-2</v>
      </c>
      <c r="D16" s="101">
        <v>2.46705865376926E-2</v>
      </c>
      <c r="E16" s="101">
        <v>2.46705865376926E-2</v>
      </c>
      <c r="F16" s="101">
        <v>2.46705865376926E-2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9.4156144041897885E-3</v>
      </c>
      <c r="D19" s="101">
        <v>9.4156144041897885E-3</v>
      </c>
      <c r="E19" s="101">
        <v>9.4156144041897885E-3</v>
      </c>
      <c r="F19" s="101">
        <v>9.4156144041897885E-3</v>
      </c>
    </row>
    <row r="20" spans="1:8" ht="15.75" customHeight="1" x14ac:dyDescent="0.25">
      <c r="B20" s="19" t="s">
        <v>87</v>
      </c>
      <c r="C20" s="101">
        <v>1.6199682475618121E-2</v>
      </c>
      <c r="D20" s="101">
        <v>1.6199682475618121E-2</v>
      </c>
      <c r="E20" s="101">
        <v>1.6199682475618121E-2</v>
      </c>
      <c r="F20" s="101">
        <v>1.6199682475618121E-2</v>
      </c>
    </row>
    <row r="21" spans="1:8" ht="15.75" customHeight="1" x14ac:dyDescent="0.25">
      <c r="B21" s="19" t="s">
        <v>88</v>
      </c>
      <c r="C21" s="101">
        <v>0.20382368632032299</v>
      </c>
      <c r="D21" s="101">
        <v>0.20382368632032299</v>
      </c>
      <c r="E21" s="101">
        <v>0.20382368632032299</v>
      </c>
      <c r="F21" s="101">
        <v>0.20382368632032299</v>
      </c>
    </row>
    <row r="22" spans="1:8" ht="15.75" customHeight="1" x14ac:dyDescent="0.25">
      <c r="B22" s="19" t="s">
        <v>89</v>
      </c>
      <c r="C22" s="101">
        <v>0.17436080328209949</v>
      </c>
      <c r="D22" s="101">
        <v>0.17436080328209949</v>
      </c>
      <c r="E22" s="101">
        <v>0.17436080328209949</v>
      </c>
      <c r="F22" s="101">
        <v>0.17436080328209949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5.4573182999999997E-2</v>
      </c>
    </row>
    <row r="27" spans="1:8" ht="15.75" customHeight="1" x14ac:dyDescent="0.25">
      <c r="B27" s="19" t="s">
        <v>92</v>
      </c>
      <c r="C27" s="101">
        <v>5.9409878999999999E-2</v>
      </c>
    </row>
    <row r="28" spans="1:8" ht="15.75" customHeight="1" x14ac:dyDescent="0.25">
      <c r="B28" s="19" t="s">
        <v>93</v>
      </c>
      <c r="C28" s="101">
        <v>0.12098242100000001</v>
      </c>
    </row>
    <row r="29" spans="1:8" ht="15.75" customHeight="1" x14ac:dyDescent="0.25">
      <c r="B29" s="19" t="s">
        <v>94</v>
      </c>
      <c r="C29" s="101">
        <v>0.13495797500000001</v>
      </c>
    </row>
    <row r="30" spans="1:8" ht="15.75" customHeight="1" x14ac:dyDescent="0.25">
      <c r="B30" s="19" t="s">
        <v>95</v>
      </c>
      <c r="C30" s="101">
        <v>8.1454253000000018E-2</v>
      </c>
    </row>
    <row r="31" spans="1:8" ht="15.75" customHeight="1" x14ac:dyDescent="0.25">
      <c r="B31" s="19" t="s">
        <v>96</v>
      </c>
      <c r="C31" s="101">
        <v>6.5903797E-2</v>
      </c>
    </row>
    <row r="32" spans="1:8" ht="15.75" customHeight="1" x14ac:dyDescent="0.25">
      <c r="B32" s="19" t="s">
        <v>97</v>
      </c>
      <c r="C32" s="101">
        <v>0.13216685</v>
      </c>
    </row>
    <row r="33" spans="2:3" ht="15.75" customHeight="1" x14ac:dyDescent="0.25">
      <c r="B33" s="19" t="s">
        <v>98</v>
      </c>
      <c r="C33" s="101">
        <v>0.12743632599999999</v>
      </c>
    </row>
    <row r="34" spans="2:3" ht="15.75" customHeight="1" x14ac:dyDescent="0.25">
      <c r="B34" s="19" t="s">
        <v>99</v>
      </c>
      <c r="C34" s="101">
        <v>0.22311531600000001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0.69269518779269001</v>
      </c>
      <c r="D2" s="52">
        <f>IFERROR(1-_xlfn.NORM.DIST(_xlfn.NORM.INV(SUM(D4:D5), 0, 1) + 1, 0, 1, TRUE), "")</f>
        <v>0.69269518779269001</v>
      </c>
      <c r="E2" s="52">
        <f>IFERROR(1-_xlfn.NORM.DIST(_xlfn.NORM.INV(SUM(E4:E5), 0, 1) + 1, 0, 1, TRUE), "")</f>
        <v>0.68353608890151563</v>
      </c>
      <c r="F2" s="52">
        <f>IFERROR(1-_xlfn.NORM.DIST(_xlfn.NORM.INV(SUM(F4:F5), 0, 1) + 1, 0, 1, TRUE), "")</f>
        <v>0.47013527764712237</v>
      </c>
      <c r="G2" s="52">
        <f>IFERROR(1-_xlfn.NORM.DIST(_xlfn.NORM.INV(SUM(G4:G5), 0, 1) + 1, 0, 1, TRUE), "")</f>
        <v>0.42555735724829358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0.24095031220731</v>
      </c>
      <c r="D3" s="52">
        <f>IFERROR(_xlfn.NORM.DIST(_xlfn.NORM.INV(SUM(D4:D5), 0, 1) + 1, 0, 1, TRUE) - SUM(D4:D5), "")</f>
        <v>0.24095031220731</v>
      </c>
      <c r="E3" s="52">
        <f>IFERROR(_xlfn.NORM.DIST(_xlfn.NORM.INV(SUM(E4:E5), 0, 1) + 1, 0, 1, TRUE) - SUM(E4:E5), "")</f>
        <v>0.24670781109848439</v>
      </c>
      <c r="F3" s="52">
        <f>IFERROR(_xlfn.NORM.DIST(_xlfn.NORM.INV(SUM(F4:F5), 0, 1) + 1, 0, 1, TRUE) - SUM(F4:F5), "")</f>
        <v>0.3524000223528776</v>
      </c>
      <c r="G3" s="52">
        <f>IFERROR(_xlfn.NORM.DIST(_xlfn.NORM.INV(SUM(G4:G5), 0, 1) + 1, 0, 1, TRUE) - SUM(G4:G5), "")</f>
        <v>0.36613394275170641</v>
      </c>
    </row>
    <row r="4" spans="1:15" ht="15.75" customHeight="1" x14ac:dyDescent="0.25">
      <c r="B4" s="5" t="s">
        <v>104</v>
      </c>
      <c r="C4" s="45">
        <v>5.35565E-2</v>
      </c>
      <c r="D4" s="53">
        <v>5.35565E-2</v>
      </c>
      <c r="E4" s="53">
        <v>5.1997099999999997E-2</v>
      </c>
      <c r="F4" s="53">
        <v>0.1270577</v>
      </c>
      <c r="G4" s="53">
        <v>0.15624679999999999</v>
      </c>
    </row>
    <row r="5" spans="1:15" ht="15.75" customHeight="1" x14ac:dyDescent="0.25">
      <c r="B5" s="5" t="s">
        <v>105</v>
      </c>
      <c r="C5" s="45">
        <v>1.2798E-2</v>
      </c>
      <c r="D5" s="53">
        <v>1.2798E-2</v>
      </c>
      <c r="E5" s="53">
        <v>1.7759E-2</v>
      </c>
      <c r="F5" s="53">
        <v>5.0407E-2</v>
      </c>
      <c r="G5" s="53">
        <v>5.2061900000000001E-2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0.53697548759743674</v>
      </c>
      <c r="D8" s="52">
        <f>IFERROR(1-_xlfn.NORM.DIST(_xlfn.NORM.INV(SUM(D10:D11), 0, 1) + 1, 0, 1, TRUE), "")</f>
        <v>0.53697548759743674</v>
      </c>
      <c r="E8" s="52">
        <f>IFERROR(1-_xlfn.NORM.DIST(_xlfn.NORM.INV(SUM(E10:E11), 0, 1) + 1, 0, 1, TRUE), "")</f>
        <v>0.60945313934775447</v>
      </c>
      <c r="F8" s="52">
        <f>IFERROR(1-_xlfn.NORM.DIST(_xlfn.NORM.INV(SUM(F10:F11), 0, 1) + 1, 0, 1, TRUE), "")</f>
        <v>0.67786541738420714</v>
      </c>
      <c r="G8" s="52">
        <f>IFERROR(1-_xlfn.NORM.DIST(_xlfn.NORM.INV(SUM(G10:G11), 0, 1) + 1, 0, 1, TRUE), "")</f>
        <v>0.81277360377809094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0.32578741240256326</v>
      </c>
      <c r="D9" s="52">
        <f>IFERROR(_xlfn.NORM.DIST(_xlfn.NORM.INV(SUM(D10:D11), 0, 1) + 1, 0, 1, TRUE) - SUM(D10:D11), "")</f>
        <v>0.32578741240256326</v>
      </c>
      <c r="E9" s="52">
        <f>IFERROR(_xlfn.NORM.DIST(_xlfn.NORM.INV(SUM(E10:E11), 0, 1) + 1, 0, 1, TRUE) - SUM(E10:E11), "")</f>
        <v>0.28990346065224554</v>
      </c>
      <c r="F9" s="52">
        <f>IFERROR(_xlfn.NORM.DIST(_xlfn.NORM.INV(SUM(F10:F11), 0, 1) + 1, 0, 1, TRUE) - SUM(F10:F11), "")</f>
        <v>0.25022808261579293</v>
      </c>
      <c r="G9" s="52">
        <f>IFERROR(_xlfn.NORM.DIST(_xlfn.NORM.INV(SUM(G10:G11), 0, 1) + 1, 0, 1, TRUE) - SUM(G10:G11), "")</f>
        <v>0.15772439622190906</v>
      </c>
    </row>
    <row r="10" spans="1:15" ht="15.75" customHeight="1" x14ac:dyDescent="0.25">
      <c r="B10" s="5" t="s">
        <v>109</v>
      </c>
      <c r="C10" s="45">
        <v>8.0079399999999995E-2</v>
      </c>
      <c r="D10" s="53">
        <v>8.0079399999999995E-2</v>
      </c>
      <c r="E10" s="53">
        <v>6.7815399999999998E-2</v>
      </c>
      <c r="F10" s="53">
        <v>5.0678099999999997E-2</v>
      </c>
      <c r="G10" s="53">
        <v>2.08116E-2</v>
      </c>
    </row>
    <row r="11" spans="1:15" ht="15.75" customHeight="1" x14ac:dyDescent="0.25">
      <c r="B11" s="5" t="s">
        <v>110</v>
      </c>
      <c r="C11" s="45">
        <v>5.7157699999999999E-2</v>
      </c>
      <c r="D11" s="53">
        <v>5.7157699999999999E-2</v>
      </c>
      <c r="E11" s="53">
        <v>3.2828000000000003E-2</v>
      </c>
      <c r="F11" s="53">
        <v>2.1228400000000001E-2</v>
      </c>
      <c r="G11" s="53">
        <v>8.6904000000000009E-3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0.50674149000000002</v>
      </c>
      <c r="D14" s="54">
        <v>0.482549529468</v>
      </c>
      <c r="E14" s="54">
        <v>0.482549529468</v>
      </c>
      <c r="F14" s="54">
        <v>0.36602033348399998</v>
      </c>
      <c r="G14" s="54">
        <v>0.36602033348399998</v>
      </c>
      <c r="H14" s="45">
        <v>0.33500000000000002</v>
      </c>
      <c r="I14" s="55">
        <v>0.33500000000000002</v>
      </c>
      <c r="J14" s="55">
        <v>0.33500000000000002</v>
      </c>
      <c r="K14" s="55">
        <v>0.33500000000000002</v>
      </c>
      <c r="L14" s="45">
        <v>0.30299999999999999</v>
      </c>
      <c r="M14" s="55">
        <v>0.30299999999999999</v>
      </c>
      <c r="N14" s="55">
        <v>0.30299999999999999</v>
      </c>
      <c r="O14" s="55">
        <v>0.30299999999999999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0.29758596696846001</v>
      </c>
      <c r="D15" s="52">
        <f t="shared" si="0"/>
        <v>0.28337914137820092</v>
      </c>
      <c r="E15" s="52">
        <f t="shared" si="0"/>
        <v>0.28337914137820092</v>
      </c>
      <c r="F15" s="52">
        <f t="shared" si="0"/>
        <v>0.21494690491981294</v>
      </c>
      <c r="G15" s="52">
        <f t="shared" si="0"/>
        <v>0.21494690491981294</v>
      </c>
      <c r="H15" s="52">
        <f t="shared" si="0"/>
        <v>0.19673009000000002</v>
      </c>
      <c r="I15" s="52">
        <f t="shared" si="0"/>
        <v>0.19673009000000002</v>
      </c>
      <c r="J15" s="52">
        <f t="shared" si="0"/>
        <v>0.19673009000000002</v>
      </c>
      <c r="K15" s="52">
        <f t="shared" si="0"/>
        <v>0.19673009000000002</v>
      </c>
      <c r="L15" s="52">
        <f t="shared" si="0"/>
        <v>0.17793796200000001</v>
      </c>
      <c r="M15" s="52">
        <f t="shared" si="0"/>
        <v>0.17793796200000001</v>
      </c>
      <c r="N15" s="52">
        <f t="shared" si="0"/>
        <v>0.17793796200000001</v>
      </c>
      <c r="O15" s="52">
        <f t="shared" si="0"/>
        <v>0.17793796200000001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0.55160949999999997</v>
      </c>
      <c r="D2" s="53">
        <v>0.31436900000000001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0.26624439999999999</v>
      </c>
      <c r="D3" s="53">
        <v>0.36587259999999999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0.12542239999999999</v>
      </c>
      <c r="D4" s="53">
        <v>0.27279639999999999</v>
      </c>
      <c r="E4" s="53">
        <v>0.90193730000000005</v>
      </c>
      <c r="F4" s="53">
        <v>0.57143710000000003</v>
      </c>
      <c r="G4" s="53">
        <v>0</v>
      </c>
    </row>
    <row r="5" spans="1:7" x14ac:dyDescent="0.25">
      <c r="B5" s="3" t="s">
        <v>122</v>
      </c>
      <c r="C5" s="52">
        <v>5.6723700000000002E-2</v>
      </c>
      <c r="D5" s="52">
        <v>4.6961899999999987E-2</v>
      </c>
      <c r="E5" s="52">
        <f>1-SUM(E2:E4)</f>
        <v>9.8062699999999947E-2</v>
      </c>
      <c r="F5" s="52">
        <f>1-SUM(F2:F4)</f>
        <v>0.42856289999999997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CE79FD-91A7-46A6-A18E-5499106B5E80}"/>
</file>

<file path=customXml/itemProps2.xml><?xml version="1.0" encoding="utf-8"?>
<ds:datastoreItem xmlns:ds="http://schemas.openxmlformats.org/officeDocument/2006/customXml" ds:itemID="{40A2838F-FD79-4F34-94FB-2F382F8B09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2024-03-26T04:25:15Z</dcterms:modified>
</cp:coreProperties>
</file>