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burnetinstitute.sharepoint.com/sites/WG-Modelling-Nutrition/Shared Documents/Applications/WB multi_country/All_databooks/"/>
    </mc:Choice>
  </mc:AlternateContent>
  <xr:revisionPtr revIDLastSave="3" documentId="8_{907B18B4-FDF8-48E4-93B8-887C06ABCBAB}" xr6:coauthVersionLast="47" xr6:coauthVersionMax="47" xr10:uidLastSave="{4CD6A1C1-8240-4339-BD1D-D8F1C3AAAA8F}"/>
  <bookViews>
    <workbookView xWindow="-110" yWindow="-110" windowWidth="19420" windowHeight="1042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2" i="2"/>
  <c r="A31" i="2"/>
  <c r="A29" i="2"/>
  <c r="A28" i="2"/>
  <c r="A27" i="2"/>
  <c r="A26" i="2"/>
  <c r="A24" i="2"/>
  <c r="A23" i="2"/>
  <c r="A21" i="2"/>
  <c r="A20" i="2"/>
  <c r="A19" i="2"/>
  <c r="A18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
https://databankfiles.worldbank.org/public/ddpext_download/poverty/987B9C90-CB9F-4D93-AE8C-750588BF00QA/current/Global_POVEQ_TUR.pdf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<sst xmlns="http://schemas.openxmlformats.org/spreadsheetml/2006/main" count="2092" uniqueCount="341">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</sst>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8" sqref="C8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6050583.625</v>
      </c>
    </row>
    <row r="8" spans="1:3" ht="15" customHeight="1" x14ac:dyDescent="0.25">
      <c r="B8" s="5" t="s">
        <v>8</v>
      </c>
      <c r="C8" s="44">
        <v>0.126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0.8498191070556641</v>
      </c>
    </row>
    <row r="11" spans="1:3" ht="15" customHeight="1" x14ac:dyDescent="0.25">
      <c r="B11" s="5" t="s">
        <v>11</v>
      </c>
      <c r="C11" s="45">
        <v>0.88900000000000001</v>
      </c>
    </row>
    <row r="12" spans="1:3" ht="15" customHeight="1" x14ac:dyDescent="0.25">
      <c r="B12" s="5" t="s">
        <v>12</v>
      </c>
      <c r="C12" s="45">
        <v>0.373</v>
      </c>
    </row>
    <row r="13" spans="1:3" ht="15" customHeight="1" x14ac:dyDescent="0.25">
      <c r="B13" s="5" t="s">
        <v>13</v>
      </c>
      <c r="C13" s="45">
        <v>0.40300000000000002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7.0099999999999996E-2</v>
      </c>
    </row>
    <row r="24" spans="1:3" ht="15" customHeight="1" x14ac:dyDescent="0.25">
      <c r="B24" s="15" t="s">
        <v>22</v>
      </c>
      <c r="C24" s="45">
        <v>0.54359999999999997</v>
      </c>
    </row>
    <row r="25" spans="1:3" ht="15" customHeight="1" x14ac:dyDescent="0.25">
      <c r="B25" s="15" t="s">
        <v>23</v>
      </c>
      <c r="C25" s="45">
        <v>0.36299999999999999</v>
      </c>
    </row>
    <row r="26" spans="1:3" ht="15" customHeight="1" x14ac:dyDescent="0.25">
      <c r="B26" s="15" t="s">
        <v>24</v>
      </c>
      <c r="C26" s="45">
        <v>2.3300000000000001E-2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0.34453989050682299</v>
      </c>
    </row>
    <row r="30" spans="1:3" ht="14.25" customHeight="1" x14ac:dyDescent="0.25">
      <c r="B30" s="25" t="s">
        <v>27</v>
      </c>
      <c r="C30" s="99">
        <v>4.9975046177627103E-2</v>
      </c>
    </row>
    <row r="31" spans="1:3" ht="14.25" customHeight="1" x14ac:dyDescent="0.25">
      <c r="B31" s="25" t="s">
        <v>28</v>
      </c>
      <c r="C31" s="99">
        <v>6.4980512501330898E-2</v>
      </c>
    </row>
    <row r="32" spans="1:3" ht="14.25" customHeight="1" x14ac:dyDescent="0.25">
      <c r="B32" s="25" t="s">
        <v>29</v>
      </c>
      <c r="C32" s="99">
        <v>0.540504550814219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4.7240500000000001</v>
      </c>
    </row>
    <row r="38" spans="1:5" ht="15" customHeight="1" x14ac:dyDescent="0.25">
      <c r="B38" s="11" t="s">
        <v>34</v>
      </c>
      <c r="C38" s="43">
        <v>7.6910100000000003</v>
      </c>
      <c r="D38" s="12"/>
      <c r="E38" s="13"/>
    </row>
    <row r="39" spans="1:5" ht="15" customHeight="1" x14ac:dyDescent="0.25">
      <c r="B39" s="11" t="s">
        <v>35</v>
      </c>
      <c r="C39" s="43">
        <v>8.9801699999999993</v>
      </c>
      <c r="D39" s="12"/>
      <c r="E39" s="12"/>
    </row>
    <row r="40" spans="1:5" ht="15" customHeight="1" x14ac:dyDescent="0.25">
      <c r="B40" s="11" t="s">
        <v>36</v>
      </c>
      <c r="C40" s="100">
        <v>0.17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4.2241200000000001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9.3725000000000006E-3</v>
      </c>
      <c r="D45" s="12"/>
    </row>
    <row r="46" spans="1:5" ht="15.75" customHeight="1" x14ac:dyDescent="0.25">
      <c r="B46" s="11" t="s">
        <v>41</v>
      </c>
      <c r="C46" s="45">
        <v>0.1007064</v>
      </c>
      <c r="D46" s="12"/>
    </row>
    <row r="47" spans="1:5" ht="15.75" customHeight="1" x14ac:dyDescent="0.25">
      <c r="B47" s="11" t="s">
        <v>42</v>
      </c>
      <c r="C47" s="45">
        <v>7.2086999999999998E-2</v>
      </c>
      <c r="D47" s="12"/>
      <c r="E47" s="13"/>
    </row>
    <row r="48" spans="1:5" ht="15" customHeight="1" x14ac:dyDescent="0.25">
      <c r="B48" s="11" t="s">
        <v>43</v>
      </c>
      <c r="C48" s="46">
        <v>0.81783410000000001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2.9</v>
      </c>
      <c r="D51" s="12"/>
    </row>
    <row r="52" spans="1:4" ht="15" customHeight="1" x14ac:dyDescent="0.25">
      <c r="B52" s="11" t="s">
        <v>46</v>
      </c>
      <c r="C52" s="100">
        <v>2.9</v>
      </c>
    </row>
    <row r="53" spans="1:4" ht="15.75" customHeight="1" x14ac:dyDescent="0.25">
      <c r="B53" s="11" t="s">
        <v>47</v>
      </c>
      <c r="C53" s="100">
        <v>2.9</v>
      </c>
    </row>
    <row r="54" spans="1:4" ht="15.75" customHeight="1" x14ac:dyDescent="0.25">
      <c r="B54" s="11" t="s">
        <v>48</v>
      </c>
      <c r="C54" s="100">
        <v>2.9</v>
      </c>
    </row>
    <row r="55" spans="1:4" ht="15.75" customHeight="1" x14ac:dyDescent="0.25">
      <c r="B55" s="11" t="s">
        <v>49</v>
      </c>
      <c r="C55" s="100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2.0689655172413789E-2</v>
      </c>
    </row>
    <row r="59" spans="1:4" ht="15.75" customHeight="1" x14ac:dyDescent="0.25">
      <c r="B59" s="11" t="s">
        <v>52</v>
      </c>
      <c r="C59" s="45">
        <v>0.59711100000000006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0.11396655999999999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0.16798239251293001</v>
      </c>
      <c r="C2" s="98">
        <v>0.95</v>
      </c>
      <c r="D2" s="56">
        <v>100.8838400123179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40.840660619620337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1086.2600399420769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2.9040093126562878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13.972960063416251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13.972960063416251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13.972960063416251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13.972960063416251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13.972960063416251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13.972960063416251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0.23893208687459999</v>
      </c>
      <c r="C16" s="98">
        <v>0.95</v>
      </c>
      <c r="D16" s="56">
        <v>1.6797258633116019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0.97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24.839970481111401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24.839970481111401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27.799382182381819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24.616622973147329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4.8798255494888956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0.73994385379266003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0.21537928937948</v>
      </c>
      <c r="C27" s="98">
        <v>0.95</v>
      </c>
      <c r="D27" s="56">
        <v>19.534604961991612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0.1587344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211.45682792792479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0.56632019569628533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0.36119299999999999</v>
      </c>
      <c r="C32" s="98">
        <v>0.95</v>
      </c>
      <c r="D32" s="56">
        <v>3.7054411364622579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3.7084194520624441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2.9</v>
      </c>
      <c r="C2" s="21">
        <f>'Baseline year population inputs'!C52</f>
        <v>2.9</v>
      </c>
      <c r="D2" s="21">
        <f>'Baseline year population inputs'!C53</f>
        <v>2.9</v>
      </c>
      <c r="E2" s="21">
        <f>'Baseline year population inputs'!C54</f>
        <v>2.9</v>
      </c>
      <c r="F2" s="21">
        <f>'Baseline year population inputs'!C55</f>
        <v>2.9</v>
      </c>
    </row>
    <row r="3" spans="1:6" ht="15.75" customHeight="1" x14ac:dyDescent="0.25">
      <c r="A3" s="3" t="s">
        <v>204</v>
      </c>
      <c r="B3" s="21">
        <f>frac_mam_1month * 2.6</f>
        <v>0.10140597999999999</v>
      </c>
      <c r="C3" s="21">
        <f>frac_mam_1_5months * 2.6</f>
        <v>0.10140597999999999</v>
      </c>
      <c r="D3" s="21">
        <f>frac_mam_6_11months * 2.6</f>
        <v>7.0463640000000008E-2</v>
      </c>
      <c r="E3" s="21">
        <f>frac_mam_12_23months * 2.6</f>
        <v>1.343602E-2</v>
      </c>
      <c r="F3" s="21">
        <f>frac_mam_24_59months * 2.6</f>
        <v>1.3436539999999999E-2</v>
      </c>
    </row>
    <row r="4" spans="1:6" ht="15.75" customHeight="1" x14ac:dyDescent="0.25">
      <c r="A4" s="3" t="s">
        <v>205</v>
      </c>
      <c r="B4" s="21">
        <f>frac_sam_1month * 2.6</f>
        <v>7.0101200000000002E-2</v>
      </c>
      <c r="C4" s="21">
        <f>frac_sam_1_5months * 2.6</f>
        <v>7.0101200000000002E-2</v>
      </c>
      <c r="D4" s="21">
        <f>frac_sam_6_11months * 2.6</f>
        <v>7.0146700000000006E-2</v>
      </c>
      <c r="E4" s="21">
        <f>frac_sam_12_23months * 2.6</f>
        <v>2.4184420000000005E-2</v>
      </c>
      <c r="F4" s="21">
        <f>frac_sam_24_59months * 2.6</f>
        <v>4.5931599999999998E-3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G9" sqref="G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0.126</v>
      </c>
      <c r="E2" s="60">
        <f>food_insecure</f>
        <v>0.126</v>
      </c>
      <c r="F2" s="60">
        <f>food_insecure</f>
        <v>0.126</v>
      </c>
      <c r="G2" s="60">
        <f>food_insecure</f>
        <v>0.126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0.126</v>
      </c>
      <c r="F5" s="60">
        <f>food_insecure</f>
        <v>0.126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0.126</v>
      </c>
      <c r="F8" s="60">
        <f>food_insecure</f>
        <v>0.126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0.126</v>
      </c>
      <c r="F9" s="60">
        <f>food_insecure</f>
        <v>0.126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0.373</v>
      </c>
      <c r="E10" s="60">
        <f>IF(ISBLANK(comm_deliv), frac_children_health_facility,1)</f>
        <v>0.373</v>
      </c>
      <c r="F10" s="60">
        <f>IF(ISBLANK(comm_deliv), frac_children_health_facility,1)</f>
        <v>0.373</v>
      </c>
      <c r="G10" s="60">
        <f>IF(ISBLANK(comm_deliv), frac_children_health_facility,1)</f>
        <v>0.373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0.126</v>
      </c>
      <c r="I15" s="60">
        <f>food_insecure</f>
        <v>0.126</v>
      </c>
      <c r="J15" s="60">
        <f>food_insecure</f>
        <v>0.126</v>
      </c>
      <c r="K15" s="60">
        <f>food_insecure</f>
        <v>0.126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0.88900000000000001</v>
      </c>
      <c r="I18" s="60">
        <f>frac_PW_health_facility</f>
        <v>0.88900000000000001</v>
      </c>
      <c r="J18" s="60">
        <f>frac_PW_health_facility</f>
        <v>0.88900000000000001</v>
      </c>
      <c r="K18" s="60">
        <f>frac_PW_health_facility</f>
        <v>0.88900000000000001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0.40300000000000002</v>
      </c>
      <c r="M24" s="60">
        <f>famplan_unmet_need</f>
        <v>0.40300000000000002</v>
      </c>
      <c r="N24" s="60">
        <f>famplan_unmet_need</f>
        <v>0.40300000000000002</v>
      </c>
      <c r="O24" s="60">
        <f>famplan_unmet_need</f>
        <v>0.40300000000000002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7.7562423970031713E-2</v>
      </c>
      <c r="M25" s="60">
        <f>(1-food_insecure)*(0.49)+food_insecure*(0.7)</f>
        <v>0.51645999999999992</v>
      </c>
      <c r="N25" s="60">
        <f>(1-food_insecure)*(0.49)+food_insecure*(0.7)</f>
        <v>0.51645999999999992</v>
      </c>
      <c r="O25" s="60">
        <f>(1-food_insecure)*(0.49)+food_insecure*(0.7)</f>
        <v>0.51645999999999992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3.3241038844299305E-2</v>
      </c>
      <c r="M26" s="60">
        <f>(1-food_insecure)*(0.21)+food_insecure*(0.3)</f>
        <v>0.22133999999999998</v>
      </c>
      <c r="N26" s="60">
        <f>(1-food_insecure)*(0.21)+food_insecure*(0.3)</f>
        <v>0.22133999999999998</v>
      </c>
      <c r="O26" s="60">
        <f>(1-food_insecure)*(0.21)+food_insecure*(0.3)</f>
        <v>0.22133999999999998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3.9377430130004873E-2</v>
      </c>
      <c r="M27" s="60">
        <f>(1-food_insecure)*(0.3)</f>
        <v>0.26219999999999999</v>
      </c>
      <c r="N27" s="60">
        <f>(1-food_insecure)*(0.3)</f>
        <v>0.26219999999999999</v>
      </c>
      <c r="O27" s="60">
        <f>(1-food_insecure)*(0.3)</f>
        <v>0.26219999999999999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0.8498191070556641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1227488.4288000001</v>
      </c>
      <c r="C2" s="49">
        <v>3235000</v>
      </c>
      <c r="D2" s="49">
        <v>6516000</v>
      </c>
      <c r="E2" s="49">
        <v>528000</v>
      </c>
      <c r="F2" s="49">
        <v>394000</v>
      </c>
      <c r="G2" s="17">
        <f t="shared" ref="G2:G13" si="0">C2+D2+E2+F2</f>
        <v>10673000</v>
      </c>
      <c r="H2" s="17">
        <f t="shared" ref="H2:H13" si="1">(B2 + stillbirth*B2/(1000-stillbirth))/(1-abortion)</f>
        <v>1400790.3209560113</v>
      </c>
      <c r="I2" s="17">
        <f t="shared" ref="I2:I13" si="2">G2-H2</f>
        <v>9272209.6790439896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1214448.625</v>
      </c>
      <c r="C3" s="50">
        <v>3214000</v>
      </c>
      <c r="D3" s="50">
        <v>6497000</v>
      </c>
      <c r="E3" s="50">
        <v>530000</v>
      </c>
      <c r="F3" s="50">
        <v>405000</v>
      </c>
      <c r="G3" s="17">
        <f t="shared" si="0"/>
        <v>10646000</v>
      </c>
      <c r="H3" s="17">
        <f t="shared" si="1"/>
        <v>1385909.5037347341</v>
      </c>
      <c r="I3" s="17">
        <f t="shared" si="2"/>
        <v>9260090.4962652661</v>
      </c>
    </row>
    <row r="4" spans="1:9" ht="15.75" customHeight="1" x14ac:dyDescent="0.25">
      <c r="A4" s="5">
        <f t="shared" si="3"/>
        <v>2026</v>
      </c>
      <c r="B4" s="49">
        <v>1205093.5728</v>
      </c>
      <c r="C4" s="50">
        <v>3202000</v>
      </c>
      <c r="D4" s="50">
        <v>6473000</v>
      </c>
      <c r="E4" s="50">
        <v>527000</v>
      </c>
      <c r="F4" s="50">
        <v>417000</v>
      </c>
      <c r="G4" s="17">
        <f t="shared" si="0"/>
        <v>10619000</v>
      </c>
      <c r="H4" s="17">
        <f t="shared" si="1"/>
        <v>1375233.6665811331</v>
      </c>
      <c r="I4" s="17">
        <f t="shared" si="2"/>
        <v>9243766.3334188666</v>
      </c>
    </row>
    <row r="5" spans="1:9" ht="15.75" customHeight="1" x14ac:dyDescent="0.25">
      <c r="A5" s="5">
        <f t="shared" si="3"/>
        <v>2027</v>
      </c>
      <c r="B5" s="49">
        <v>1195992.3959999999</v>
      </c>
      <c r="C5" s="50">
        <v>3195000</v>
      </c>
      <c r="D5" s="50">
        <v>6441000</v>
      </c>
      <c r="E5" s="50">
        <v>521000</v>
      </c>
      <c r="F5" s="50">
        <v>429000</v>
      </c>
      <c r="G5" s="17">
        <f t="shared" si="0"/>
        <v>10586000</v>
      </c>
      <c r="H5" s="17">
        <f t="shared" si="1"/>
        <v>1364847.5480063024</v>
      </c>
      <c r="I5" s="17">
        <f t="shared" si="2"/>
        <v>9221152.4519936983</v>
      </c>
    </row>
    <row r="6" spans="1:9" ht="15.75" customHeight="1" x14ac:dyDescent="0.25">
      <c r="A6" s="5">
        <f t="shared" si="3"/>
        <v>2028</v>
      </c>
      <c r="B6" s="49">
        <v>1187089.1103999999</v>
      </c>
      <c r="C6" s="50">
        <v>3189000</v>
      </c>
      <c r="D6" s="50">
        <v>6404000</v>
      </c>
      <c r="E6" s="50">
        <v>511000</v>
      </c>
      <c r="F6" s="50">
        <v>443000</v>
      </c>
      <c r="G6" s="17">
        <f t="shared" si="0"/>
        <v>10547000</v>
      </c>
      <c r="H6" s="17">
        <f t="shared" si="1"/>
        <v>1354687.2597293863</v>
      </c>
      <c r="I6" s="17">
        <f t="shared" si="2"/>
        <v>9192312.7402706146</v>
      </c>
    </row>
    <row r="7" spans="1:9" ht="15.75" customHeight="1" x14ac:dyDescent="0.25">
      <c r="A7" s="5">
        <f t="shared" si="3"/>
        <v>2029</v>
      </c>
      <c r="B7" s="49">
        <v>1178209.2420000001</v>
      </c>
      <c r="C7" s="50">
        <v>3179000</v>
      </c>
      <c r="D7" s="50">
        <v>6368000</v>
      </c>
      <c r="E7" s="50">
        <v>501000</v>
      </c>
      <c r="F7" s="50">
        <v>456000</v>
      </c>
      <c r="G7" s="17">
        <f t="shared" si="0"/>
        <v>10504000</v>
      </c>
      <c r="H7" s="17">
        <f t="shared" si="1"/>
        <v>1344553.6947895985</v>
      </c>
      <c r="I7" s="17">
        <f t="shared" si="2"/>
        <v>9159446.3052104022</v>
      </c>
    </row>
    <row r="8" spans="1:9" ht="15.75" customHeight="1" x14ac:dyDescent="0.25">
      <c r="A8" s="5">
        <f t="shared" si="3"/>
        <v>2030</v>
      </c>
      <c r="B8" s="49">
        <v>1169226.4080000001</v>
      </c>
      <c r="C8" s="50">
        <v>3163000</v>
      </c>
      <c r="D8" s="50">
        <v>6335000</v>
      </c>
      <c r="E8" s="50">
        <v>491000</v>
      </c>
      <c r="F8" s="50">
        <v>469000</v>
      </c>
      <c r="G8" s="17">
        <f t="shared" si="0"/>
        <v>10458000</v>
      </c>
      <c r="H8" s="17">
        <f t="shared" si="1"/>
        <v>1334302.6271406303</v>
      </c>
      <c r="I8" s="17">
        <f t="shared" si="2"/>
        <v>9123697.37285937</v>
      </c>
    </row>
    <row r="9" spans="1:9" ht="15.75" customHeight="1" x14ac:dyDescent="0.25">
      <c r="A9" s="5">
        <f t="shared" si="3"/>
        <v>2031</v>
      </c>
      <c r="B9" s="49">
        <v>1160903.2621714291</v>
      </c>
      <c r="C9" s="50">
        <v>3152714.2857142859</v>
      </c>
      <c r="D9" s="50">
        <v>6309142.8571428573</v>
      </c>
      <c r="E9" s="50">
        <v>485714.28571428568</v>
      </c>
      <c r="F9" s="50">
        <v>479714.28571428568</v>
      </c>
      <c r="G9" s="17">
        <f t="shared" si="0"/>
        <v>10427285.714285715</v>
      </c>
      <c r="H9" s="17">
        <f t="shared" si="1"/>
        <v>1324804.3851670048</v>
      </c>
      <c r="I9" s="17">
        <f t="shared" si="2"/>
        <v>9102481.32911871</v>
      </c>
    </row>
    <row r="10" spans="1:9" ht="15.75" customHeight="1" x14ac:dyDescent="0.25">
      <c r="A10" s="5">
        <f t="shared" si="3"/>
        <v>2032</v>
      </c>
      <c r="B10" s="49">
        <v>1153253.9246244901</v>
      </c>
      <c r="C10" s="50">
        <v>3143959.1836734698</v>
      </c>
      <c r="D10" s="50">
        <v>6282306.1224489799</v>
      </c>
      <c r="E10" s="50">
        <v>479387.75510204083</v>
      </c>
      <c r="F10" s="50">
        <v>490387.75510204083</v>
      </c>
      <c r="G10" s="17">
        <f t="shared" si="0"/>
        <v>10396040.816326531</v>
      </c>
      <c r="H10" s="17">
        <f t="shared" si="1"/>
        <v>1316075.0825144716</v>
      </c>
      <c r="I10" s="17">
        <f t="shared" si="2"/>
        <v>9079965.7338120583</v>
      </c>
    </row>
    <row r="11" spans="1:9" ht="15.75" customHeight="1" x14ac:dyDescent="0.25">
      <c r="A11" s="5">
        <f t="shared" si="3"/>
        <v>2033</v>
      </c>
      <c r="B11" s="49">
        <v>1145848.2605994169</v>
      </c>
      <c r="C11" s="50">
        <v>3135667.6384839648</v>
      </c>
      <c r="D11" s="50">
        <v>6255064.1399416914</v>
      </c>
      <c r="E11" s="50">
        <v>472586.00583090383</v>
      </c>
      <c r="F11" s="50">
        <v>500871.72011661809</v>
      </c>
      <c r="G11" s="17">
        <f t="shared" si="0"/>
        <v>10364189.504373178</v>
      </c>
      <c r="H11" s="17">
        <f t="shared" si="1"/>
        <v>1307623.8562192339</v>
      </c>
      <c r="I11" s="17">
        <f t="shared" si="2"/>
        <v>9056565.6481539439</v>
      </c>
    </row>
    <row r="12" spans="1:9" ht="15.75" customHeight="1" x14ac:dyDescent="0.25">
      <c r="A12" s="5">
        <f t="shared" si="3"/>
        <v>2034</v>
      </c>
      <c r="B12" s="49">
        <v>1138684.812685048</v>
      </c>
      <c r="C12" s="50">
        <v>3127191.5868388182</v>
      </c>
      <c r="D12" s="50">
        <v>6228501.8742190758</v>
      </c>
      <c r="E12" s="50">
        <v>465669.72094960441</v>
      </c>
      <c r="F12" s="50">
        <v>511139.10870470642</v>
      </c>
      <c r="G12" s="17">
        <f t="shared" si="0"/>
        <v>10332502.290712206</v>
      </c>
      <c r="H12" s="17">
        <f t="shared" si="1"/>
        <v>1299449.0431067955</v>
      </c>
      <c r="I12" s="17">
        <f t="shared" si="2"/>
        <v>9033053.2476054095</v>
      </c>
    </row>
    <row r="13" spans="1:9" ht="15.75" customHeight="1" x14ac:dyDescent="0.25">
      <c r="A13" s="5">
        <f t="shared" si="3"/>
        <v>2035</v>
      </c>
      <c r="B13" s="49">
        <v>1131769.9130114829</v>
      </c>
      <c r="C13" s="50">
        <v>3118361.8135300772</v>
      </c>
      <c r="D13" s="50">
        <v>6203430.7133932291</v>
      </c>
      <c r="E13" s="50">
        <v>459193.96679954778</v>
      </c>
      <c r="F13" s="50">
        <v>520873.267091093</v>
      </c>
      <c r="G13" s="17">
        <f t="shared" si="0"/>
        <v>10301859.760813948</v>
      </c>
      <c r="H13" s="17">
        <f t="shared" si="1"/>
        <v>1291557.8693035678</v>
      </c>
      <c r="I13" s="17">
        <f t="shared" si="2"/>
        <v>9010301.8915103804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0.63305268332753173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0.62068601143282709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0.87679260193128739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0.87096600261269752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0.87679260193128739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0.87096600261269752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0.43261476857718134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0.41968534983188888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0.84613095675278693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0.83912039699122742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0.84613095675278693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0.83912039699122742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0.91776182152433661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0.91368195743459646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0.90751017540164958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0.90297549083386652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0.90751017540164958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0.90297549083386652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0.88851106527677159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8.5716908571690814E-2</v>
      </c>
    </row>
    <row r="5" spans="1:8" ht="15.75" customHeight="1" x14ac:dyDescent="0.25">
      <c r="B5" s="19" t="s">
        <v>70</v>
      </c>
      <c r="C5" s="101">
        <v>1.9132901913290239E-2</v>
      </c>
    </row>
    <row r="6" spans="1:8" ht="15.75" customHeight="1" x14ac:dyDescent="0.25">
      <c r="B6" s="19" t="s">
        <v>71</v>
      </c>
      <c r="C6" s="101">
        <v>7.7509707750970658E-2</v>
      </c>
    </row>
    <row r="7" spans="1:8" ht="15.75" customHeight="1" x14ac:dyDescent="0.25">
      <c r="B7" s="19" t="s">
        <v>72</v>
      </c>
      <c r="C7" s="101">
        <v>0.42196434219643392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0.27333552733355321</v>
      </c>
    </row>
    <row r="10" spans="1:8" ht="15.75" customHeight="1" x14ac:dyDescent="0.25">
      <c r="B10" s="19" t="s">
        <v>75</v>
      </c>
      <c r="C10" s="101">
        <v>0.1223406122340612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6.9647158173006318E-2</v>
      </c>
      <c r="D14" s="55">
        <v>6.9647158173006318E-2</v>
      </c>
      <c r="E14" s="55">
        <v>6.9647158173006318E-2</v>
      </c>
      <c r="F14" s="55">
        <v>6.9647158173006318E-2</v>
      </c>
    </row>
    <row r="15" spans="1:8" ht="15.75" customHeight="1" x14ac:dyDescent="0.25">
      <c r="B15" s="19" t="s">
        <v>82</v>
      </c>
      <c r="C15" s="101">
        <v>0.26352327801439279</v>
      </c>
      <c r="D15" s="101">
        <v>0.26352327801439279</v>
      </c>
      <c r="E15" s="101">
        <v>0.26352327801439279</v>
      </c>
      <c r="F15" s="101">
        <v>0.26352327801439279</v>
      </c>
    </row>
    <row r="16" spans="1:8" ht="15.75" customHeight="1" x14ac:dyDescent="0.25">
      <c r="B16" s="19" t="s">
        <v>83</v>
      </c>
      <c r="C16" s="101">
        <v>3.3875385519165843E-2</v>
      </c>
      <c r="D16" s="101">
        <v>3.3875385519165843E-2</v>
      </c>
      <c r="E16" s="101">
        <v>3.3875385519165843E-2</v>
      </c>
      <c r="F16" s="101">
        <v>3.3875385519165843E-2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0.35043471875458948</v>
      </c>
      <c r="D21" s="101">
        <v>0.35043471875458948</v>
      </c>
      <c r="E21" s="101">
        <v>0.35043471875458948</v>
      </c>
      <c r="F21" s="101">
        <v>0.35043471875458948</v>
      </c>
    </row>
    <row r="22" spans="1:8" ht="15.75" customHeight="1" x14ac:dyDescent="0.25">
      <c r="B22" s="19" t="s">
        <v>89</v>
      </c>
      <c r="C22" s="101">
        <v>0.2825194595388455</v>
      </c>
      <c r="D22" s="101">
        <v>0.2825194595388455</v>
      </c>
      <c r="E22" s="101">
        <v>0.2825194595388455</v>
      </c>
      <c r="F22" s="101">
        <v>0.2825194595388455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3.9700850000000003E-2</v>
      </c>
    </row>
    <row r="27" spans="1:8" ht="15.75" customHeight="1" x14ac:dyDescent="0.25">
      <c r="B27" s="19" t="s">
        <v>92</v>
      </c>
      <c r="C27" s="101">
        <v>2.3007410999999998E-2</v>
      </c>
    </row>
    <row r="28" spans="1:8" ht="15.75" customHeight="1" x14ac:dyDescent="0.25">
      <c r="B28" s="19" t="s">
        <v>93</v>
      </c>
      <c r="C28" s="101">
        <v>0.18789456399999999</v>
      </c>
    </row>
    <row r="29" spans="1:8" ht="15.75" customHeight="1" x14ac:dyDescent="0.25">
      <c r="B29" s="19" t="s">
        <v>94</v>
      </c>
      <c r="C29" s="101">
        <v>0.14356665699999999</v>
      </c>
    </row>
    <row r="30" spans="1:8" ht="15.75" customHeight="1" x14ac:dyDescent="0.25">
      <c r="B30" s="19" t="s">
        <v>95</v>
      </c>
      <c r="C30" s="101">
        <v>5.2092121999999998E-2</v>
      </c>
    </row>
    <row r="31" spans="1:8" ht="15.75" customHeight="1" x14ac:dyDescent="0.25">
      <c r="B31" s="19" t="s">
        <v>96</v>
      </c>
      <c r="C31" s="101">
        <v>2.4076997999999999E-2</v>
      </c>
    </row>
    <row r="32" spans="1:8" ht="15.75" customHeight="1" x14ac:dyDescent="0.25">
      <c r="B32" s="19" t="s">
        <v>97</v>
      </c>
      <c r="C32" s="101">
        <v>8.5285021000000003E-2</v>
      </c>
    </row>
    <row r="33" spans="2:3" ht="15.75" customHeight="1" x14ac:dyDescent="0.25">
      <c r="B33" s="19" t="s">
        <v>98</v>
      </c>
      <c r="C33" s="101">
        <v>0.223807599</v>
      </c>
    </row>
    <row r="34" spans="2:3" ht="15.75" customHeight="1" x14ac:dyDescent="0.25">
      <c r="B34" s="19" t="s">
        <v>99</v>
      </c>
      <c r="C34" s="101">
        <v>0.22056877799999999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0.76320215731038854</v>
      </c>
      <c r="D2" s="52">
        <f>IFERROR(1-_xlfn.NORM.DIST(_xlfn.NORM.INV(SUM(D4:D5), 0, 1) + 1, 0, 1, TRUE), "")</f>
        <v>0.76320215731038854</v>
      </c>
      <c r="E2" s="52">
        <f>IFERROR(1-_xlfn.NORM.DIST(_xlfn.NORM.INV(SUM(E4:E5), 0, 1) + 1, 0, 1, TRUE), "")</f>
        <v>0.81245159489133334</v>
      </c>
      <c r="F2" s="52">
        <f>IFERROR(1-_xlfn.NORM.DIST(_xlfn.NORM.INV(SUM(F4:F5), 0, 1) + 1, 0, 1, TRUE), "")</f>
        <v>0.65837762988419757</v>
      </c>
      <c r="G2" s="52">
        <f>IFERROR(1-_xlfn.NORM.DIST(_xlfn.NORM.INV(SUM(G4:G5), 0, 1) + 1, 0, 1, TRUE), "")</f>
        <v>0.68856799245129263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0.1937754426896115</v>
      </c>
      <c r="D3" s="52">
        <f>IFERROR(_xlfn.NORM.DIST(_xlfn.NORM.INV(SUM(D4:D5), 0, 1) + 1, 0, 1, TRUE) - SUM(D4:D5), "")</f>
        <v>0.1937754426896115</v>
      </c>
      <c r="E3" s="52">
        <f>IFERROR(_xlfn.NORM.DIST(_xlfn.NORM.INV(SUM(E4:E5), 0, 1) + 1, 0, 1, TRUE) - SUM(E4:E5), "")</f>
        <v>0.1579660051086666</v>
      </c>
      <c r="F3" s="52">
        <f>IFERROR(_xlfn.NORM.DIST(_xlfn.NORM.INV(SUM(F4:F5), 0, 1) + 1, 0, 1, TRUE) - SUM(F4:F5), "")</f>
        <v>0.26206267011580242</v>
      </c>
      <c r="G3" s="52">
        <f>IFERROR(_xlfn.NORM.DIST(_xlfn.NORM.INV(SUM(G4:G5), 0, 1) + 1, 0, 1, TRUE) - SUM(G4:G5), "")</f>
        <v>0.24355560754870742</v>
      </c>
    </row>
    <row r="4" spans="1:15" ht="15.75" customHeight="1" x14ac:dyDescent="0.25">
      <c r="B4" s="5" t="s">
        <v>104</v>
      </c>
      <c r="C4" s="45">
        <v>1.2064399999999999E-2</v>
      </c>
      <c r="D4" s="53">
        <v>1.2064399999999999E-2</v>
      </c>
      <c r="E4" s="53">
        <v>2.33844E-2</v>
      </c>
      <c r="F4" s="53">
        <v>5.81874E-2</v>
      </c>
      <c r="G4" s="53">
        <v>5.3404299999999988E-2</v>
      </c>
    </row>
    <row r="5" spans="1:15" ht="15.75" customHeight="1" x14ac:dyDescent="0.25">
      <c r="B5" s="5" t="s">
        <v>105</v>
      </c>
      <c r="C5" s="45">
        <v>3.0957999999999999E-2</v>
      </c>
      <c r="D5" s="53">
        <v>3.0957999999999999E-2</v>
      </c>
      <c r="E5" s="53">
        <v>6.1980000000000004E-3</v>
      </c>
      <c r="F5" s="53">
        <v>2.13723E-2</v>
      </c>
      <c r="G5" s="53">
        <v>1.44721E-2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0.69376120091511995</v>
      </c>
      <c r="D8" s="52">
        <f>IFERROR(1-_xlfn.NORM.DIST(_xlfn.NORM.INV(SUM(D10:D11), 0, 1) + 1, 0, 1, TRUE), "")</f>
        <v>0.69376120091511995</v>
      </c>
      <c r="E8" s="52">
        <f>IFERROR(1-_xlfn.NORM.DIST(_xlfn.NORM.INV(SUM(E10:E11), 0, 1) + 1, 0, 1, TRUE), "")</f>
        <v>0.72791207852096185</v>
      </c>
      <c r="F8" s="52">
        <f>IFERROR(1-_xlfn.NORM.DIST(_xlfn.NORM.INV(SUM(F10:F11), 0, 1) + 1, 0, 1, TRUE), "")</f>
        <v>0.88185663673910974</v>
      </c>
      <c r="G8" s="52">
        <f>IFERROR(1-_xlfn.NORM.DIST(_xlfn.NORM.INV(SUM(G10:G11), 0, 1) + 1, 0, 1, TRUE), "")</f>
        <v>0.9279426733166809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0.24027449908488005</v>
      </c>
      <c r="D9" s="52">
        <f>IFERROR(_xlfn.NORM.DIST(_xlfn.NORM.INV(SUM(D10:D11), 0, 1) + 1, 0, 1, TRUE) - SUM(D10:D11), "")</f>
        <v>0.24027449908488005</v>
      </c>
      <c r="E9" s="52">
        <f>IFERROR(_xlfn.NORM.DIST(_xlfn.NORM.INV(SUM(E10:E11), 0, 1) + 1, 0, 1, TRUE) - SUM(E10:E11), "")</f>
        <v>0.21800702147903817</v>
      </c>
      <c r="F9" s="52">
        <f>IFERROR(_xlfn.NORM.DIST(_xlfn.NORM.INV(SUM(F10:F11), 0, 1) + 1, 0, 1, TRUE) - SUM(F10:F11), "")</f>
        <v>0.10367396326089023</v>
      </c>
      <c r="G9" s="52">
        <f>IFERROR(_xlfn.NORM.DIST(_xlfn.NORM.INV(SUM(G10:G11), 0, 1) + 1, 0, 1, TRUE) - SUM(G10:G11), "")</f>
        <v>6.5122826683319118E-2</v>
      </c>
    </row>
    <row r="10" spans="1:15" ht="15.75" customHeight="1" x14ac:dyDescent="0.25">
      <c r="B10" s="5" t="s">
        <v>109</v>
      </c>
      <c r="C10" s="45">
        <v>3.9002299999999997E-2</v>
      </c>
      <c r="D10" s="53">
        <v>3.9002299999999997E-2</v>
      </c>
      <c r="E10" s="53">
        <v>2.7101400000000001E-2</v>
      </c>
      <c r="F10" s="53">
        <v>5.1676999999999999E-3</v>
      </c>
      <c r="G10" s="53">
        <v>5.1678999999999996E-3</v>
      </c>
    </row>
    <row r="11" spans="1:15" ht="15.75" customHeight="1" x14ac:dyDescent="0.25">
      <c r="B11" s="5" t="s">
        <v>110</v>
      </c>
      <c r="C11" s="45">
        <v>2.6962E-2</v>
      </c>
      <c r="D11" s="53">
        <v>2.6962E-2</v>
      </c>
      <c r="E11" s="53">
        <v>2.69795E-2</v>
      </c>
      <c r="F11" s="53">
        <v>9.3017000000000013E-3</v>
      </c>
      <c r="G11" s="53">
        <v>1.7665999999999999E-3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0.22474285975</v>
      </c>
      <c r="D14" s="54">
        <v>0.234737514727</v>
      </c>
      <c r="E14" s="54">
        <v>0.234737514727</v>
      </c>
      <c r="F14" s="54">
        <v>0.223199456702</v>
      </c>
      <c r="G14" s="54">
        <v>0.223199456702</v>
      </c>
      <c r="H14" s="45">
        <v>0.34399999999999997</v>
      </c>
      <c r="I14" s="55">
        <v>0.34399999999999997</v>
      </c>
      <c r="J14" s="55">
        <v>0.34399999999999997</v>
      </c>
      <c r="K14" s="55">
        <v>0.34399999999999997</v>
      </c>
      <c r="L14" s="45">
        <v>0.307</v>
      </c>
      <c r="M14" s="55">
        <v>0.307</v>
      </c>
      <c r="N14" s="55">
        <v>0.307</v>
      </c>
      <c r="O14" s="55">
        <v>0.307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0.13419643372818227</v>
      </c>
      <c r="D15" s="52">
        <f t="shared" si="0"/>
        <v>0.14016435215615372</v>
      </c>
      <c r="E15" s="52">
        <f t="shared" si="0"/>
        <v>0.14016435215615372</v>
      </c>
      <c r="F15" s="52">
        <f t="shared" si="0"/>
        <v>0.13327485079078794</v>
      </c>
      <c r="G15" s="52">
        <f t="shared" si="0"/>
        <v>0.13327485079078794</v>
      </c>
      <c r="H15" s="52">
        <f t="shared" si="0"/>
        <v>0.20540618399999999</v>
      </c>
      <c r="I15" s="52">
        <f t="shared" si="0"/>
        <v>0.20540618399999999</v>
      </c>
      <c r="J15" s="52">
        <f t="shared" si="0"/>
        <v>0.20540618399999999</v>
      </c>
      <c r="K15" s="52">
        <f t="shared" si="0"/>
        <v>0.20540618399999999</v>
      </c>
      <c r="L15" s="52">
        <f t="shared" si="0"/>
        <v>0.18331307700000002</v>
      </c>
      <c r="M15" s="52">
        <f t="shared" si="0"/>
        <v>0.18331307700000002</v>
      </c>
      <c r="N15" s="52">
        <f t="shared" si="0"/>
        <v>0.18331307700000002</v>
      </c>
      <c r="O15" s="52">
        <f t="shared" si="0"/>
        <v>0.18331307700000002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0.59230890000000003</v>
      </c>
      <c r="D2" s="53">
        <v>0.36119299999999999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0.12754789999999999</v>
      </c>
      <c r="D3" s="53">
        <v>0.1872413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0.23345560000000001</v>
      </c>
      <c r="D4" s="53">
        <v>0.36847469999999999</v>
      </c>
      <c r="E4" s="53">
        <v>0.77363979999999999</v>
      </c>
      <c r="F4" s="53">
        <v>0.52710790000000007</v>
      </c>
      <c r="G4" s="53">
        <v>0</v>
      </c>
    </row>
    <row r="5" spans="1:7" x14ac:dyDescent="0.25">
      <c r="B5" s="3" t="s">
        <v>122</v>
      </c>
      <c r="C5" s="52">
        <v>4.6687600000000003E-2</v>
      </c>
      <c r="D5" s="52">
        <v>8.3091000000000012E-2</v>
      </c>
      <c r="E5" s="52">
        <f>1-SUM(E2:E4)</f>
        <v>0.22636020000000001</v>
      </c>
      <c r="F5" s="52">
        <f>1-SUM(F2:F4)</f>
        <v>0.47289209999999993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B1C57F-2804-4018-B6AA-0EA0912323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e2aea6-bdc3-4e5f-b0ae-84d85b5764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CBC118-7A0E-4E6E-A240-E569A67F15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2024-03-27T01:43:29Z</dcterms:modified>
</cp:coreProperties>
</file>