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9F5A704-D478-4A4C-8E5A-6BC14F66860E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<sst xmlns="http://schemas.openxmlformats.org/spreadsheetml/2006/main" count="2092" uniqueCount="341">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</sst>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8263459.6875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0.59899999999999998</v>
      </c>
    </row>
    <row r="12" spans="1:3" ht="15" customHeight="1" x14ac:dyDescent="0.25">
      <c r="B12" s="5" t="s">
        <v>12</v>
      </c>
      <c r="C12" s="45">
        <v>0.8</v>
      </c>
    </row>
    <row r="13" spans="1:3" ht="15" customHeight="1" x14ac:dyDescent="0.25">
      <c r="B13" s="5" t="s">
        <v>13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0.22259625228416199</v>
      </c>
    </row>
    <row r="30" spans="1:3" ht="14.25" customHeight="1" x14ac:dyDescent="0.25">
      <c r="B30" s="25" t="s">
        <v>27</v>
      </c>
      <c r="C30" s="99">
        <v>6.9957740305893898E-2</v>
      </c>
    </row>
    <row r="31" spans="1:3" ht="14.25" customHeight="1" x14ac:dyDescent="0.25">
      <c r="B31" s="25" t="s">
        <v>28</v>
      </c>
      <c r="C31" s="99">
        <v>0.118524449608315</v>
      </c>
    </row>
    <row r="32" spans="1:3" ht="14.25" customHeight="1" x14ac:dyDescent="0.25">
      <c r="B32" s="25" t="s">
        <v>29</v>
      </c>
      <c r="C32" s="99">
        <v>0.58892155780162903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19.007650000000002</v>
      </c>
    </row>
    <row r="38" spans="1:5" ht="15" customHeight="1" x14ac:dyDescent="0.25">
      <c r="B38" s="11" t="s">
        <v>34</v>
      </c>
      <c r="C38" s="43">
        <v>31.167809999999999</v>
      </c>
      <c r="D38" s="12"/>
      <c r="E38" s="13"/>
    </row>
    <row r="39" spans="1:5" ht="15" customHeight="1" x14ac:dyDescent="0.25">
      <c r="B39" s="11" t="s">
        <v>35</v>
      </c>
      <c r="C39" s="43">
        <v>42.12818</v>
      </c>
      <c r="D39" s="12"/>
      <c r="E39" s="12"/>
    </row>
    <row r="40" spans="1:5" ht="15" customHeight="1" x14ac:dyDescent="0.25">
      <c r="B40" s="11" t="s">
        <v>36</v>
      </c>
      <c r="C40" s="100">
        <v>2.84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15.09651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8.5860999999999993E-3</v>
      </c>
      <c r="D45" s="12"/>
    </row>
    <row r="46" spans="1:5" ht="15.75" customHeight="1" x14ac:dyDescent="0.25">
      <c r="B46" s="11" t="s">
        <v>41</v>
      </c>
      <c r="C46" s="45">
        <v>9.0953300000000001E-2</v>
      </c>
      <c r="D46" s="12"/>
    </row>
    <row r="47" spans="1:5" ht="15.75" customHeight="1" x14ac:dyDescent="0.25">
      <c r="B47" s="11" t="s">
        <v>42</v>
      </c>
      <c r="C47" s="45">
        <v>0.15892729999999999</v>
      </c>
      <c r="D47" s="12"/>
      <c r="E47" s="13"/>
    </row>
    <row r="48" spans="1:5" ht="15" customHeight="1" x14ac:dyDescent="0.25">
      <c r="B48" s="11" t="s">
        <v>43</v>
      </c>
      <c r="C48" s="46">
        <v>0.74153329999999995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0.50075199999999997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0.10135386928079999</v>
      </c>
      <c r="C2" s="98">
        <v>0.95</v>
      </c>
      <c r="D2" s="56">
        <v>35.298790342981107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42.462736160777617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58.038353853841237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0.2271323621560265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13.48044806079821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13.48044806079821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13.48044806079821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13.48044806079821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13.48044806079821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13.48044806079821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0.28087631927824003</v>
      </c>
      <c r="C16" s="98">
        <v>0.95</v>
      </c>
      <c r="D16" s="56">
        <v>0.21968425772577191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1.4452504614591219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1.4452504614591219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0.76286109999999996</v>
      </c>
      <c r="C21" s="98">
        <v>0.95</v>
      </c>
      <c r="D21" s="56">
        <v>1.9139343807497731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6.5722000000000003E-3</v>
      </c>
      <c r="C23" s="98">
        <v>0.95</v>
      </c>
      <c r="D23" s="56">
        <v>4.4240020217934282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0.49957248795947989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0.17693350432848001</v>
      </c>
      <c r="C27" s="98">
        <v>0.95</v>
      </c>
      <c r="D27" s="56">
        <v>19.479513896614868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0.46719699999999997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61.768801095950799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2.75E-2</v>
      </c>
      <c r="C31" s="98">
        <v>0.95</v>
      </c>
      <c r="D31" s="56">
        <v>0.95745752850980892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0.21012130000000001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0.40267940000000002</v>
      </c>
      <c r="C38" s="98">
        <v>0.95</v>
      </c>
      <c r="D38" s="56">
        <v>3.9315280454264041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7.8393900000000002E-2</v>
      </c>
      <c r="C3" s="21">
        <f>frac_mam_1_5months * 2.6</f>
        <v>7.8393900000000002E-2</v>
      </c>
      <c r="D3" s="21">
        <f>frac_mam_6_11months * 2.6</f>
        <v>0.14461356</v>
      </c>
      <c r="E3" s="21">
        <f>frac_mam_12_23months * 2.6</f>
        <v>6.9340700000000005E-2</v>
      </c>
      <c r="F3" s="21">
        <f>frac_mam_24_59months * 2.6</f>
        <v>3.4896160000000002E-2</v>
      </c>
    </row>
    <row r="4" spans="1:6" ht="15.75" customHeight="1" x14ac:dyDescent="0.25">
      <c r="A4" s="3" t="s">
        <v>205</v>
      </c>
      <c r="B4" s="21">
        <f>frac_sam_1month * 2.6</f>
        <v>0.12021229999999999</v>
      </c>
      <c r="C4" s="21">
        <f>frac_sam_1_5months * 2.6</f>
        <v>0.12021229999999999</v>
      </c>
      <c r="D4" s="21">
        <f>frac_sam_6_11months * 2.6</f>
        <v>8.3416580000000004E-2</v>
      </c>
      <c r="E4" s="21">
        <f>frac_sam_12_23months * 2.6</f>
        <v>3.386422E-2</v>
      </c>
      <c r="F4" s="21">
        <f>frac_sam_24_59months * 2.6</f>
        <v>1.396902E-2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2051365.291200001</v>
      </c>
      <c r="C2" s="49">
        <v>3017000</v>
      </c>
      <c r="D2" s="49">
        <v>4621000</v>
      </c>
      <c r="E2" s="49">
        <v>3203000</v>
      </c>
      <c r="F2" s="49">
        <v>3461000</v>
      </c>
      <c r="G2" s="17">
        <f t="shared" ref="G2:G13" si="0">C2+D2+E2+F2</f>
        <v>14302000</v>
      </c>
      <c r="H2" s="17">
        <f t="shared" ref="H2:H13" si="1">(B2 + stillbirth*B2/(1000-stillbirth))/(1-abortion)</f>
        <v>2366827.7607770311</v>
      </c>
      <c r="I2" s="17">
        <f t="shared" ref="I2:I13" si="2">G2-H2</f>
        <v>11935172.23922297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2089098.625</v>
      </c>
      <c r="C3" s="50">
        <v>3106000</v>
      </c>
      <c r="D3" s="50">
        <v>4786000</v>
      </c>
      <c r="E3" s="50">
        <v>3074000</v>
      </c>
      <c r="F3" s="50">
        <v>3487000</v>
      </c>
      <c r="G3" s="17">
        <f t="shared" si="0"/>
        <v>14453000</v>
      </c>
      <c r="H3" s="17">
        <f t="shared" si="1"/>
        <v>2410363.7913063671</v>
      </c>
      <c r="I3" s="17">
        <f t="shared" si="2"/>
        <v>12042636.208693633</v>
      </c>
    </row>
    <row r="4" spans="1:9" ht="15.75" customHeight="1" x14ac:dyDescent="0.25">
      <c r="A4" s="5">
        <f t="shared" si="3"/>
        <v>2026</v>
      </c>
      <c r="B4" s="49">
        <v>2126339.6639999999</v>
      </c>
      <c r="C4" s="50">
        <v>3192000</v>
      </c>
      <c r="D4" s="50">
        <v>4953000</v>
      </c>
      <c r="E4" s="50">
        <v>2932000</v>
      </c>
      <c r="F4" s="50">
        <v>3508000</v>
      </c>
      <c r="G4" s="17">
        <f t="shared" si="0"/>
        <v>14585000</v>
      </c>
      <c r="H4" s="17">
        <f t="shared" si="1"/>
        <v>2453331.8210977935</v>
      </c>
      <c r="I4" s="17">
        <f t="shared" si="2"/>
        <v>12131668.178902207</v>
      </c>
    </row>
    <row r="5" spans="1:9" ht="15.75" customHeight="1" x14ac:dyDescent="0.25">
      <c r="A5" s="5">
        <f t="shared" si="3"/>
        <v>2027</v>
      </c>
      <c r="B5" s="49">
        <v>2163295.655999999</v>
      </c>
      <c r="C5" s="50">
        <v>3279000</v>
      </c>
      <c r="D5" s="50">
        <v>5123000</v>
      </c>
      <c r="E5" s="50">
        <v>2781000</v>
      </c>
      <c r="F5" s="50">
        <v>3526000</v>
      </c>
      <c r="G5" s="17">
        <f t="shared" si="0"/>
        <v>14709000</v>
      </c>
      <c r="H5" s="17">
        <f t="shared" si="1"/>
        <v>2495970.9688731199</v>
      </c>
      <c r="I5" s="17">
        <f t="shared" si="2"/>
        <v>12213029.031126879</v>
      </c>
    </row>
    <row r="6" spans="1:9" ht="15.75" customHeight="1" x14ac:dyDescent="0.25">
      <c r="A6" s="5">
        <f t="shared" si="3"/>
        <v>2028</v>
      </c>
      <c r="B6" s="49">
        <v>2199844.3199999989</v>
      </c>
      <c r="C6" s="50">
        <v>3367000</v>
      </c>
      <c r="D6" s="50">
        <v>5298000</v>
      </c>
      <c r="E6" s="50">
        <v>2625000</v>
      </c>
      <c r="F6" s="50">
        <v>3534000</v>
      </c>
      <c r="G6" s="17">
        <f t="shared" si="0"/>
        <v>14824000</v>
      </c>
      <c r="H6" s="17">
        <f t="shared" si="1"/>
        <v>2538140.1490506339</v>
      </c>
      <c r="I6" s="17">
        <f t="shared" si="2"/>
        <v>12285859.850949366</v>
      </c>
    </row>
    <row r="7" spans="1:9" ht="15.75" customHeight="1" x14ac:dyDescent="0.25">
      <c r="A7" s="5">
        <f t="shared" si="3"/>
        <v>2029</v>
      </c>
      <c r="B7" s="49">
        <v>2235939.2250000001</v>
      </c>
      <c r="C7" s="50">
        <v>3457000</v>
      </c>
      <c r="D7" s="50">
        <v>5475000</v>
      </c>
      <c r="E7" s="50">
        <v>2477000</v>
      </c>
      <c r="F7" s="50">
        <v>3525000</v>
      </c>
      <c r="G7" s="17">
        <f t="shared" si="0"/>
        <v>14934000</v>
      </c>
      <c r="H7" s="17">
        <f t="shared" si="1"/>
        <v>2579785.7903915956</v>
      </c>
      <c r="I7" s="17">
        <f t="shared" si="2"/>
        <v>12354214.209608404</v>
      </c>
    </row>
    <row r="8" spans="1:9" ht="15.75" customHeight="1" x14ac:dyDescent="0.25">
      <c r="A8" s="5">
        <f t="shared" si="3"/>
        <v>2030</v>
      </c>
      <c r="B8" s="49">
        <v>2271498.36</v>
      </c>
      <c r="C8" s="50">
        <v>3549000</v>
      </c>
      <c r="D8" s="50">
        <v>5653000</v>
      </c>
      <c r="E8" s="50">
        <v>2345000</v>
      </c>
      <c r="F8" s="50">
        <v>3491000</v>
      </c>
      <c r="G8" s="17">
        <f t="shared" si="0"/>
        <v>15038000</v>
      </c>
      <c r="H8" s="17">
        <f t="shared" si="1"/>
        <v>2620813.2701038923</v>
      </c>
      <c r="I8" s="17">
        <f t="shared" si="2"/>
        <v>12417186.729896108</v>
      </c>
    </row>
    <row r="9" spans="1:9" ht="15.75" customHeight="1" x14ac:dyDescent="0.25">
      <c r="A9" s="5">
        <f t="shared" si="3"/>
        <v>2031</v>
      </c>
      <c r="B9" s="49">
        <v>2302945.941257142</v>
      </c>
      <c r="C9" s="50">
        <v>3625000</v>
      </c>
      <c r="D9" s="50">
        <v>5800428.5714285718</v>
      </c>
      <c r="E9" s="50">
        <v>2222428.5714285709</v>
      </c>
      <c r="F9" s="50">
        <v>3495285.7142857141</v>
      </c>
      <c r="G9" s="17">
        <f t="shared" si="0"/>
        <v>15143142.857142856</v>
      </c>
      <c r="H9" s="17">
        <f t="shared" si="1"/>
        <v>2657096.9142934433</v>
      </c>
      <c r="I9" s="17">
        <f t="shared" si="2"/>
        <v>12486045.942849413</v>
      </c>
    </row>
    <row r="10" spans="1:9" ht="15.75" customHeight="1" x14ac:dyDescent="0.25">
      <c r="A10" s="5">
        <f t="shared" si="3"/>
        <v>2032</v>
      </c>
      <c r="B10" s="49">
        <v>2333495.5578653058</v>
      </c>
      <c r="C10" s="50">
        <v>3699142.8571428568</v>
      </c>
      <c r="D10" s="50">
        <v>5945346.9387755115</v>
      </c>
      <c r="E10" s="50">
        <v>2100775.510204081</v>
      </c>
      <c r="F10" s="50">
        <v>3496469.387755102</v>
      </c>
      <c r="G10" s="17">
        <f t="shared" si="0"/>
        <v>15241734.69387755</v>
      </c>
      <c r="H10" s="17">
        <f t="shared" si="1"/>
        <v>2692344.5032915981</v>
      </c>
      <c r="I10" s="17">
        <f t="shared" si="2"/>
        <v>12549390.190585952</v>
      </c>
    </row>
    <row r="11" spans="1:9" ht="15.75" customHeight="1" x14ac:dyDescent="0.25">
      <c r="A11" s="5">
        <f t="shared" si="3"/>
        <v>2033</v>
      </c>
      <c r="B11" s="49">
        <v>2363089.2569889212</v>
      </c>
      <c r="C11" s="50">
        <v>3771591.836734694</v>
      </c>
      <c r="D11" s="50">
        <v>6087110.787172012</v>
      </c>
      <c r="E11" s="50">
        <v>1982029.15451895</v>
      </c>
      <c r="F11" s="50">
        <v>3494822.157434402</v>
      </c>
      <c r="G11" s="17">
        <f t="shared" si="0"/>
        <v>15335553.935860058</v>
      </c>
      <c r="H11" s="17">
        <f t="shared" si="1"/>
        <v>2726489.1721764272</v>
      </c>
      <c r="I11" s="17">
        <f t="shared" si="2"/>
        <v>12609064.763683632</v>
      </c>
    </row>
    <row r="12" spans="1:9" ht="15.75" customHeight="1" x14ac:dyDescent="0.25">
      <c r="A12" s="5">
        <f t="shared" si="3"/>
        <v>2034</v>
      </c>
      <c r="B12" s="49">
        <v>2391631.1999873379</v>
      </c>
      <c r="C12" s="50">
        <v>3841962.0991253639</v>
      </c>
      <c r="D12" s="50">
        <v>6224840.899625157</v>
      </c>
      <c r="E12" s="50">
        <v>1867890.4623073719</v>
      </c>
      <c r="F12" s="50">
        <v>3490368.179925031</v>
      </c>
      <c r="G12" s="17">
        <f t="shared" si="0"/>
        <v>15425061.640982922</v>
      </c>
      <c r="H12" s="17">
        <f t="shared" si="1"/>
        <v>2759420.3440768989</v>
      </c>
      <c r="I12" s="17">
        <f t="shared" si="2"/>
        <v>12665641.296906024</v>
      </c>
    </row>
    <row r="13" spans="1:9" ht="15.75" customHeight="1" x14ac:dyDescent="0.25">
      <c r="A13" s="5">
        <f t="shared" si="3"/>
        <v>2035</v>
      </c>
      <c r="B13" s="49">
        <v>2419029.3256998151</v>
      </c>
      <c r="C13" s="50">
        <v>3909813.8275718451</v>
      </c>
      <c r="D13" s="50">
        <v>6357246.7424287507</v>
      </c>
      <c r="E13" s="50">
        <v>1759731.9569227099</v>
      </c>
      <c r="F13" s="50">
        <v>3484135.0627714652</v>
      </c>
      <c r="G13" s="17">
        <f t="shared" si="0"/>
        <v>15510927.589694772</v>
      </c>
      <c r="H13" s="17">
        <f t="shared" si="1"/>
        <v>2791031.8005092223</v>
      </c>
      <c r="I13" s="17">
        <f t="shared" si="2"/>
        <v>12719895.78918555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0.59832408669430148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0.53360815490079583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0.86003166624920335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0.82515936665449219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0.86003166624920335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0.82515936665449219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0.39698604234173629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0.33583947665213415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0.82602650350519757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0.78480193507247709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0.82602650350519757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0.78480193507247709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0.90597660685755554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0.88096690724087934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0.89442484059062966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0.86679421544822577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0.89442484059062966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0.86679421544822577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0.89250779318499418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1.0454372387745971E-2</v>
      </c>
    </row>
    <row r="4" spans="1:8" ht="15.75" customHeight="1" x14ac:dyDescent="0.25">
      <c r="B4" s="19" t="s">
        <v>69</v>
      </c>
      <c r="C4" s="101">
        <v>5.7447537664464247E-2</v>
      </c>
    </row>
    <row r="5" spans="1:8" ht="15.75" customHeight="1" x14ac:dyDescent="0.25">
      <c r="B5" s="19" t="s">
        <v>70</v>
      </c>
      <c r="C5" s="101">
        <v>7.8656835258910388E-2</v>
      </c>
    </row>
    <row r="6" spans="1:8" ht="15.75" customHeight="1" x14ac:dyDescent="0.25">
      <c r="B6" s="19" t="s">
        <v>71</v>
      </c>
      <c r="C6" s="101">
        <v>0.24881278132399531</v>
      </c>
    </row>
    <row r="7" spans="1:8" ht="15.75" customHeight="1" x14ac:dyDescent="0.25">
      <c r="B7" s="19" t="s">
        <v>72</v>
      </c>
      <c r="C7" s="101">
        <v>0.41129992498193729</v>
      </c>
    </row>
    <row r="8" spans="1:8" ht="15.75" customHeight="1" x14ac:dyDescent="0.25">
      <c r="B8" s="19" t="s">
        <v>73</v>
      </c>
      <c r="C8" s="101">
        <v>1.509972556784409E-3</v>
      </c>
    </row>
    <row r="9" spans="1:8" ht="15.75" customHeight="1" x14ac:dyDescent="0.25">
      <c r="B9" s="19" t="s">
        <v>74</v>
      </c>
      <c r="C9" s="101">
        <v>7.6515821923355931E-2</v>
      </c>
    </row>
    <row r="10" spans="1:8" ht="15.75" customHeight="1" x14ac:dyDescent="0.25">
      <c r="B10" s="19" t="s">
        <v>75</v>
      </c>
      <c r="C10" s="101">
        <v>0.11530275390280641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9.8470266485110883E-2</v>
      </c>
      <c r="D14" s="55">
        <v>9.8470266485110883E-2</v>
      </c>
      <c r="E14" s="55">
        <v>9.8470266485110883E-2</v>
      </c>
      <c r="F14" s="55">
        <v>9.8470266485110883E-2</v>
      </c>
    </row>
    <row r="15" spans="1:8" ht="15.75" customHeight="1" x14ac:dyDescent="0.25">
      <c r="B15" s="19" t="s">
        <v>82</v>
      </c>
      <c r="C15" s="101">
        <v>0.15892959747947849</v>
      </c>
      <c r="D15" s="101">
        <v>0.15892959747947849</v>
      </c>
      <c r="E15" s="101">
        <v>0.15892959747947849</v>
      </c>
      <c r="F15" s="101">
        <v>0.15892959747947849</v>
      </c>
    </row>
    <row r="16" spans="1:8" ht="15.75" customHeight="1" x14ac:dyDescent="0.25">
      <c r="B16" s="19" t="s">
        <v>83</v>
      </c>
      <c r="C16" s="101">
        <v>3.1766896862756487E-2</v>
      </c>
      <c r="D16" s="101">
        <v>3.1766896862756487E-2</v>
      </c>
      <c r="E16" s="101">
        <v>3.1766896862756487E-2</v>
      </c>
      <c r="F16" s="101">
        <v>3.1766896862756487E-2</v>
      </c>
    </row>
    <row r="17" spans="1:8" ht="15.75" customHeight="1" x14ac:dyDescent="0.25">
      <c r="B17" s="19" t="s">
        <v>84</v>
      </c>
      <c r="C17" s="101">
        <v>7.9758861633680775E-3</v>
      </c>
      <c r="D17" s="101">
        <v>7.9758861633680775E-3</v>
      </c>
      <c r="E17" s="101">
        <v>7.9758861633680775E-3</v>
      </c>
      <c r="F17" s="101">
        <v>7.9758861633680775E-3</v>
      </c>
    </row>
    <row r="18" spans="1:8" ht="15.75" customHeight="1" x14ac:dyDescent="0.25">
      <c r="B18" s="19" t="s">
        <v>85</v>
      </c>
      <c r="C18" s="101">
        <v>0.2244074142638485</v>
      </c>
      <c r="D18" s="101">
        <v>0.2244074142638485</v>
      </c>
      <c r="E18" s="101">
        <v>0.2244074142638485</v>
      </c>
      <c r="F18" s="101">
        <v>0.2244074142638485</v>
      </c>
    </row>
    <row r="19" spans="1:8" ht="15.75" customHeight="1" x14ac:dyDescent="0.25">
      <c r="B19" s="19" t="s">
        <v>86</v>
      </c>
      <c r="C19" s="101">
        <v>4.7191213219728113E-2</v>
      </c>
      <c r="D19" s="101">
        <v>4.7191213219728113E-2</v>
      </c>
      <c r="E19" s="101">
        <v>4.7191213219728113E-2</v>
      </c>
      <c r="F19" s="101">
        <v>4.7191213219728113E-2</v>
      </c>
    </row>
    <row r="20" spans="1:8" ht="15.75" customHeight="1" x14ac:dyDescent="0.25">
      <c r="B20" s="19" t="s">
        <v>87</v>
      </c>
      <c r="C20" s="101">
        <v>0.10703010014399091</v>
      </c>
      <c r="D20" s="101">
        <v>0.10703010014399091</v>
      </c>
      <c r="E20" s="101">
        <v>0.10703010014399091</v>
      </c>
      <c r="F20" s="101">
        <v>0.10703010014399091</v>
      </c>
    </row>
    <row r="21" spans="1:8" ht="15.75" customHeight="1" x14ac:dyDescent="0.25">
      <c r="B21" s="19" t="s">
        <v>88</v>
      </c>
      <c r="C21" s="101">
        <v>0.104515186544913</v>
      </c>
      <c r="D21" s="101">
        <v>0.104515186544913</v>
      </c>
      <c r="E21" s="101">
        <v>0.104515186544913</v>
      </c>
      <c r="F21" s="101">
        <v>0.104515186544913</v>
      </c>
    </row>
    <row r="22" spans="1:8" ht="15.75" customHeight="1" x14ac:dyDescent="0.25">
      <c r="B22" s="19" t="s">
        <v>89</v>
      </c>
      <c r="C22" s="101">
        <v>0.21971343883680561</v>
      </c>
      <c r="D22" s="101">
        <v>0.21971343883680561</v>
      </c>
      <c r="E22" s="101">
        <v>0.21971343883680561</v>
      </c>
      <c r="F22" s="101">
        <v>0.21971343883680561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8.465819899999999E-2</v>
      </c>
    </row>
    <row r="27" spans="1:8" ht="15.75" customHeight="1" x14ac:dyDescent="0.25">
      <c r="B27" s="19" t="s">
        <v>92</v>
      </c>
      <c r="C27" s="101">
        <v>8.3993499999999999E-3</v>
      </c>
    </row>
    <row r="28" spans="1:8" ht="15.75" customHeight="1" x14ac:dyDescent="0.25">
      <c r="B28" s="19" t="s">
        <v>93</v>
      </c>
      <c r="C28" s="101">
        <v>0.14948149299999999</v>
      </c>
    </row>
    <row r="29" spans="1:8" ht="15.75" customHeight="1" x14ac:dyDescent="0.25">
      <c r="B29" s="19" t="s">
        <v>94</v>
      </c>
      <c r="C29" s="101">
        <v>0.16164467800000001</v>
      </c>
    </row>
    <row r="30" spans="1:8" ht="15.75" customHeight="1" x14ac:dyDescent="0.25">
      <c r="B30" s="19" t="s">
        <v>95</v>
      </c>
      <c r="C30" s="101">
        <v>0.100545357</v>
      </c>
    </row>
    <row r="31" spans="1:8" ht="15.75" customHeight="1" x14ac:dyDescent="0.25">
      <c r="B31" s="19" t="s">
        <v>96</v>
      </c>
      <c r="C31" s="101">
        <v>0.10497287399999999</v>
      </c>
    </row>
    <row r="32" spans="1:8" ht="15.75" customHeight="1" x14ac:dyDescent="0.25">
      <c r="B32" s="19" t="s">
        <v>97</v>
      </c>
      <c r="C32" s="101">
        <v>1.7941111999999999E-2</v>
      </c>
    </row>
    <row r="33" spans="2:3" ht="15.75" customHeight="1" x14ac:dyDescent="0.25">
      <c r="B33" s="19" t="s">
        <v>98</v>
      </c>
      <c r="C33" s="101">
        <v>8.1330947000000015E-2</v>
      </c>
    </row>
    <row r="34" spans="2:3" ht="15.75" customHeight="1" x14ac:dyDescent="0.25">
      <c r="B34" s="19" t="s">
        <v>99</v>
      </c>
      <c r="C34" s="101">
        <v>0.29102599000000001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0.57136451874849459</v>
      </c>
      <c r="D2" s="52">
        <f>IFERROR(1-_xlfn.NORM.DIST(_xlfn.NORM.INV(SUM(D4:D5), 0, 1) + 1, 0, 1, TRUE), "")</f>
        <v>0.57136451874849459</v>
      </c>
      <c r="E2" s="52">
        <f>IFERROR(1-_xlfn.NORM.DIST(_xlfn.NORM.INV(SUM(E4:E5), 0, 1) + 1, 0, 1, TRUE), "")</f>
        <v>0.49433250015080032</v>
      </c>
      <c r="F2" s="52">
        <f>IFERROR(1-_xlfn.NORM.DIST(_xlfn.NORM.INV(SUM(F4:F5), 0, 1) + 1, 0, 1, TRUE), "")</f>
        <v>0.26369695897581602</v>
      </c>
      <c r="G2" s="52">
        <f>IFERROR(1-_xlfn.NORM.DIST(_xlfn.NORM.INV(SUM(G4:G5), 0, 1) + 1, 0, 1, TRUE), "")</f>
        <v>0.30446012633115127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0.30960538125150538</v>
      </c>
      <c r="D3" s="52">
        <f>IFERROR(_xlfn.NORM.DIST(_xlfn.NORM.INV(SUM(D4:D5), 0, 1) + 1, 0, 1, TRUE) - SUM(D4:D5), "")</f>
        <v>0.30960538125150538</v>
      </c>
      <c r="E3" s="52">
        <f>IFERROR(_xlfn.NORM.DIST(_xlfn.NORM.INV(SUM(E4:E5), 0, 1) + 1, 0, 1, TRUE) - SUM(E4:E5), "")</f>
        <v>0.34355019984919966</v>
      </c>
      <c r="F3" s="52">
        <f>IFERROR(_xlfn.NORM.DIST(_xlfn.NORM.INV(SUM(F4:F5), 0, 1) + 1, 0, 1, TRUE) - SUM(F4:F5), "")</f>
        <v>0.37987044102418399</v>
      </c>
      <c r="G3" s="52">
        <f>IFERROR(_xlfn.NORM.DIST(_xlfn.NORM.INV(SUM(G4:G5), 0, 1) + 1, 0, 1, TRUE) - SUM(G4:G5), "")</f>
        <v>0.38290117366884874</v>
      </c>
    </row>
    <row r="4" spans="1:15" ht="15.75" customHeight="1" x14ac:dyDescent="0.25">
      <c r="B4" s="5" t="s">
        <v>104</v>
      </c>
      <c r="C4" s="45">
        <v>6.6479299999999991E-2</v>
      </c>
      <c r="D4" s="53">
        <v>6.6479299999999991E-2</v>
      </c>
      <c r="E4" s="53">
        <v>0.10856789999999999</v>
      </c>
      <c r="F4" s="53">
        <v>0.25645580000000001</v>
      </c>
      <c r="G4" s="53">
        <v>0.20781269999999999</v>
      </c>
    </row>
    <row r="5" spans="1:15" ht="15.75" customHeight="1" x14ac:dyDescent="0.25">
      <c r="B5" s="5" t="s">
        <v>105</v>
      </c>
      <c r="C5" s="45">
        <v>5.2550800000000002E-2</v>
      </c>
      <c r="D5" s="53">
        <v>5.2550800000000002E-2</v>
      </c>
      <c r="E5" s="53">
        <v>5.3549399999999997E-2</v>
      </c>
      <c r="F5" s="53">
        <v>9.9976800000000005E-2</v>
      </c>
      <c r="G5" s="53">
        <v>0.104826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0.66632997723076803</v>
      </c>
      <c r="D8" s="52">
        <f>IFERROR(1-_xlfn.NORM.DIST(_xlfn.NORM.INV(SUM(D10:D11), 0, 1) + 1, 0, 1, TRUE), "")</f>
        <v>0.66632997723076803</v>
      </c>
      <c r="E8" s="52">
        <f>IFERROR(1-_xlfn.NORM.DIST(_xlfn.NORM.INV(SUM(E10:E11), 0, 1) + 1, 0, 1, TRUE), "")</f>
        <v>0.63871667577331825</v>
      </c>
      <c r="F8" s="52">
        <f>IFERROR(1-_xlfn.NORM.DIST(_xlfn.NORM.INV(SUM(F10:F11), 0, 1) + 1, 0, 1, TRUE), "")</f>
        <v>0.77464917691048696</v>
      </c>
      <c r="G8" s="52">
        <f>IFERROR(1-_xlfn.NORM.DIST(_xlfn.NORM.INV(SUM(G10:G11), 0, 1) + 1, 0, 1, TRUE), "")</f>
        <v>0.85977586844204978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0.25728302276923198</v>
      </c>
      <c r="D9" s="52">
        <f>IFERROR(_xlfn.NORM.DIST(_xlfn.NORM.INV(SUM(D10:D11), 0, 1) + 1, 0, 1, TRUE) - SUM(D10:D11), "")</f>
        <v>0.25728302276923198</v>
      </c>
      <c r="E9" s="52">
        <f>IFERROR(_xlfn.NORM.DIST(_xlfn.NORM.INV(SUM(E10:E11), 0, 1) + 1, 0, 1, TRUE) - SUM(E10:E11), "")</f>
        <v>0.27357942422668174</v>
      </c>
      <c r="F9" s="52">
        <f>IFERROR(_xlfn.NORM.DIST(_xlfn.NORM.INV(SUM(F10:F11), 0, 1) + 1, 0, 1, TRUE) - SUM(F10:F11), "")</f>
        <v>0.18565662308951303</v>
      </c>
      <c r="G9" s="52">
        <f>IFERROR(_xlfn.NORM.DIST(_xlfn.NORM.INV(SUM(G10:G11), 0, 1) + 1, 0, 1, TRUE) - SUM(G10:G11), "")</f>
        <v>0.12142983155795027</v>
      </c>
    </row>
    <row r="10" spans="1:15" ht="15.75" customHeight="1" x14ac:dyDescent="0.25">
      <c r="B10" s="5" t="s">
        <v>109</v>
      </c>
      <c r="C10" s="45">
        <v>3.0151500000000001E-2</v>
      </c>
      <c r="D10" s="53">
        <v>3.0151500000000001E-2</v>
      </c>
      <c r="E10" s="53">
        <v>5.5620599999999999E-2</v>
      </c>
      <c r="F10" s="53">
        <v>2.6669499999999999E-2</v>
      </c>
      <c r="G10" s="53">
        <v>1.3421600000000001E-2</v>
      </c>
    </row>
    <row r="11" spans="1:15" ht="15.75" customHeight="1" x14ac:dyDescent="0.25">
      <c r="B11" s="5" t="s">
        <v>110</v>
      </c>
      <c r="C11" s="45">
        <v>4.6235499999999999E-2</v>
      </c>
      <c r="D11" s="53">
        <v>4.6235499999999999E-2</v>
      </c>
      <c r="E11" s="53">
        <v>3.2083300000000002E-2</v>
      </c>
      <c r="F11" s="53">
        <v>1.30247E-2</v>
      </c>
      <c r="G11" s="53">
        <v>5.3727000000000002E-3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0.82565319999999998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0.1080069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4.8775399999999997E-2</v>
      </c>
      <c r="D4" s="53">
        <v>0.22090190000000001</v>
      </c>
      <c r="E4" s="53">
        <v>0.95953670000000002</v>
      </c>
      <c r="F4" s="53">
        <v>0.66894530000000008</v>
      </c>
      <c r="G4" s="53">
        <v>0</v>
      </c>
    </row>
    <row r="5" spans="1:7" x14ac:dyDescent="0.25">
      <c r="B5" s="3" t="s">
        <v>122</v>
      </c>
      <c r="C5" s="52">
        <v>1.75645E-2</v>
      </c>
      <c r="D5" s="52">
        <v>2.3862499999999998E-2</v>
      </c>
      <c r="E5" s="52">
        <f>1-SUM(E2:E4)</f>
        <v>4.046329999999998E-2</v>
      </c>
      <c r="F5" s="52">
        <f>1-SUM(F2:F4)</f>
        <v>0.33105469999999992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5FA8E-34A8-473A-B557-DA4FAC00FB56}"/>
</file>

<file path=customXml/itemProps2.xml><?xml version="1.0" encoding="utf-8"?>
<ds:datastoreItem xmlns:ds="http://schemas.openxmlformats.org/officeDocument/2006/customXml" ds:itemID="{8E405EEE-DF28-4154-B318-27616777D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2024-03-26T04:25:20Z</dcterms:modified>
</cp:coreProperties>
</file>