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D7A06BA-0248-45BE-93E0-764D7178925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<sst xmlns="http://schemas.openxmlformats.org/spreadsheetml/2006/main" count="2092" uniqueCount="341">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</sst>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3853603.25</v>
      </c>
    </row>
    <row r="8" spans="1:3" ht="15" customHeight="1" x14ac:dyDescent="0.25">
      <c r="B8" s="5" t="s">
        <v>8</v>
      </c>
      <c r="C8" s="44">
        <v>0.621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0.90041511535644503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9.3399999999999997E-2</v>
      </c>
    </row>
    <row r="24" spans="1:3" ht="15" customHeight="1" x14ac:dyDescent="0.25">
      <c r="B24" s="15" t="s">
        <v>22</v>
      </c>
      <c r="C24" s="45">
        <v>0.65379999999999994</v>
      </c>
    </row>
    <row r="25" spans="1:3" ht="15" customHeight="1" x14ac:dyDescent="0.25">
      <c r="B25" s="15" t="s">
        <v>23</v>
      </c>
      <c r="C25" s="45">
        <v>0.23599999999999999</v>
      </c>
    </row>
    <row r="26" spans="1:3" ht="15" customHeight="1" x14ac:dyDescent="0.25">
      <c r="B26" s="15" t="s">
        <v>24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0.305826683497959</v>
      </c>
    </row>
    <row r="30" spans="1:3" ht="14.25" customHeight="1" x14ac:dyDescent="0.25">
      <c r="B30" s="25" t="s">
        <v>27</v>
      </c>
      <c r="C30" s="99">
        <v>8.0334841914884408E-2</v>
      </c>
    </row>
    <row r="31" spans="1:3" ht="14.25" customHeight="1" x14ac:dyDescent="0.25">
      <c r="B31" s="25" t="s">
        <v>28</v>
      </c>
      <c r="C31" s="99">
        <v>0.12438567345943199</v>
      </c>
    </row>
    <row r="32" spans="1:3" ht="14.25" customHeight="1" x14ac:dyDescent="0.25">
      <c r="B32" s="25" t="s">
        <v>29</v>
      </c>
      <c r="C32" s="99">
        <v>0.48945280112772499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7.6795799999999996</v>
      </c>
    </row>
    <row r="38" spans="1:5" ht="15" customHeight="1" x14ac:dyDescent="0.25">
      <c r="B38" s="11" t="s">
        <v>34</v>
      </c>
      <c r="C38" s="43">
        <v>12.565189999999999</v>
      </c>
      <c r="D38" s="12"/>
      <c r="E38" s="13"/>
    </row>
    <row r="39" spans="1:5" ht="15" customHeight="1" x14ac:dyDescent="0.25">
      <c r="B39" s="11" t="s">
        <v>35</v>
      </c>
      <c r="C39" s="43">
        <v>14.06606</v>
      </c>
      <c r="D39" s="12"/>
      <c r="E39" s="12"/>
    </row>
    <row r="40" spans="1:5" ht="15" customHeight="1" x14ac:dyDescent="0.25">
      <c r="B40" s="11" t="s">
        <v>36</v>
      </c>
      <c r="C40" s="100">
        <v>0.3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5.8695899999999996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5.9385999999999996E-3</v>
      </c>
      <c r="D45" s="12"/>
    </row>
    <row r="46" spans="1:5" ht="15.75" customHeight="1" x14ac:dyDescent="0.25">
      <c r="B46" s="11" t="s">
        <v>41</v>
      </c>
      <c r="C46" s="45">
        <v>6.3809699999999997E-2</v>
      </c>
      <c r="D46" s="12"/>
    </row>
    <row r="47" spans="1:5" ht="15.75" customHeight="1" x14ac:dyDescent="0.25">
      <c r="B47" s="11" t="s">
        <v>42</v>
      </c>
      <c r="C47" s="45">
        <v>7.5353900000000001E-2</v>
      </c>
      <c r="D47" s="12"/>
      <c r="E47" s="13"/>
    </row>
    <row r="48" spans="1:5" ht="15" customHeight="1" x14ac:dyDescent="0.25">
      <c r="B48" s="11" t="s">
        <v>43</v>
      </c>
      <c r="C48" s="46">
        <v>0.85489779999999993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0.59351200000000004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5.2605475999999901E-2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0.16771253890241</v>
      </c>
      <c r="C2" s="98">
        <v>0.95</v>
      </c>
      <c r="D2" s="56">
        <v>45.059697708734632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42.681515161267903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211.06677542197349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6.8240161251364508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13.699227061288489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13.699227061288489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13.699227061288489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13.699227061288489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13.699227061288489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13.699227061288489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0.24284238634880001</v>
      </c>
      <c r="C16" s="98">
        <v>0.95</v>
      </c>
      <c r="D16" s="56">
        <v>0.43846979913857109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4.9270454148954128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4.9270454148954128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0.7434151</v>
      </c>
      <c r="C21" s="98">
        <v>0.95</v>
      </c>
      <c r="D21" s="56">
        <v>78.708084515042287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5.2288500000000002E-2</v>
      </c>
      <c r="C23" s="98">
        <v>0.95</v>
      </c>
      <c r="D23" s="56">
        <v>4.5607388970998564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0.74181480370667996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0.21503329550476</v>
      </c>
      <c r="C27" s="98">
        <v>0.95</v>
      </c>
      <c r="D27" s="56">
        <v>19.698516154118199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0.67195470000000002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84.046606343271279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1.310082435231509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0.2368297</v>
      </c>
      <c r="C32" s="98">
        <v>0.95</v>
      </c>
      <c r="D32" s="56">
        <v>0.90679548983180225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0.96306690000000006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0.1601621</v>
      </c>
      <c r="C38" s="98">
        <v>0.95</v>
      </c>
      <c r="D38" s="56">
        <v>1.362241488981754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0.56111960000000005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0.14359072000000001</v>
      </c>
      <c r="C3" s="21">
        <f>frac_mam_1_5months * 2.6</f>
        <v>0.14359072000000001</v>
      </c>
      <c r="D3" s="21">
        <f>frac_mam_6_11months * 2.6</f>
        <v>4.8365459999999999E-2</v>
      </c>
      <c r="E3" s="21">
        <f>frac_mam_12_23months * 2.6</f>
        <v>1.4830139999999999E-2</v>
      </c>
      <c r="F3" s="21">
        <f>frac_mam_24_59months * 2.6</f>
        <v>2.0316660000000004E-2</v>
      </c>
    </row>
    <row r="4" spans="1:6" ht="15.75" customHeight="1" x14ac:dyDescent="0.25">
      <c r="A4" s="3" t="s">
        <v>205</v>
      </c>
      <c r="B4" s="21">
        <f>frac_sam_1month * 2.6</f>
        <v>0.16119324000000002</v>
      </c>
      <c r="C4" s="21">
        <f>frac_sam_1_5months * 2.6</f>
        <v>0.16119324000000002</v>
      </c>
      <c r="D4" s="21">
        <f>frac_sam_6_11months * 2.6</f>
        <v>3.2037719999999999E-2</v>
      </c>
      <c r="E4" s="21">
        <f>frac_sam_12_23months * 2.6</f>
        <v>7.1242600000000003E-3</v>
      </c>
      <c r="F4" s="21">
        <f>frac_sam_24_59months * 2.6</f>
        <v>1.2896520000000003E-2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587893.07519999996</v>
      </c>
      <c r="C2" s="49">
        <v>1390000</v>
      </c>
      <c r="D2" s="49">
        <v>2648000</v>
      </c>
      <c r="E2" s="49">
        <v>23000</v>
      </c>
      <c r="F2" s="49">
        <v>16600</v>
      </c>
      <c r="G2" s="17">
        <f t="shared" ref="G2:G13" si="0">C2+D2+E2+F2</f>
        <v>4077600</v>
      </c>
      <c r="H2" s="17">
        <f t="shared" ref="H2:H13" si="1">(B2 + stillbirth*B2/(1000-stillbirth))/(1-abortion)</f>
        <v>672004.70482265262</v>
      </c>
      <c r="I2" s="17">
        <f t="shared" ref="I2:I13" si="2">G2-H2</f>
        <v>3405595.2951773475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574916.54399999999</v>
      </c>
      <c r="C3" s="50">
        <v>1427000</v>
      </c>
      <c r="D3" s="50">
        <v>2599000</v>
      </c>
      <c r="E3" s="50">
        <v>24000</v>
      </c>
      <c r="F3" s="50">
        <v>17200</v>
      </c>
      <c r="G3" s="17">
        <f t="shared" si="0"/>
        <v>4067200</v>
      </c>
      <c r="H3" s="17">
        <f t="shared" si="1"/>
        <v>657171.58229316678</v>
      </c>
      <c r="I3" s="17">
        <f t="shared" si="2"/>
        <v>3410028.4177068332</v>
      </c>
    </row>
    <row r="4" spans="1:9" ht="15.75" customHeight="1" x14ac:dyDescent="0.25">
      <c r="A4" s="5">
        <f t="shared" si="3"/>
        <v>2026</v>
      </c>
      <c r="B4" s="49">
        <v>568791.88800000004</v>
      </c>
      <c r="C4" s="50">
        <v>1458000</v>
      </c>
      <c r="D4" s="50">
        <v>2572000</v>
      </c>
      <c r="E4" s="50">
        <v>24000</v>
      </c>
      <c r="F4" s="50">
        <v>18000</v>
      </c>
      <c r="G4" s="17">
        <f t="shared" si="0"/>
        <v>4072000</v>
      </c>
      <c r="H4" s="17">
        <f t="shared" si="1"/>
        <v>650170.65334699722</v>
      </c>
      <c r="I4" s="17">
        <f t="shared" si="2"/>
        <v>3421829.3466530028</v>
      </c>
    </row>
    <row r="5" spans="1:9" ht="15.75" customHeight="1" x14ac:dyDescent="0.25">
      <c r="A5" s="5">
        <f t="shared" si="3"/>
        <v>2027</v>
      </c>
      <c r="B5" s="49">
        <v>562281.21600000001</v>
      </c>
      <c r="C5" s="50">
        <v>1483000</v>
      </c>
      <c r="D5" s="50">
        <v>2565000</v>
      </c>
      <c r="E5" s="50">
        <v>24000</v>
      </c>
      <c r="F5" s="50">
        <v>18300</v>
      </c>
      <c r="G5" s="17">
        <f t="shared" si="0"/>
        <v>4090300</v>
      </c>
      <c r="H5" s="17">
        <f t="shared" si="1"/>
        <v>642728.47993124684</v>
      </c>
      <c r="I5" s="17">
        <f t="shared" si="2"/>
        <v>3447571.520068753</v>
      </c>
    </row>
    <row r="6" spans="1:9" ht="15.75" customHeight="1" x14ac:dyDescent="0.25">
      <c r="A6" s="5">
        <f t="shared" si="3"/>
        <v>2028</v>
      </c>
      <c r="B6" s="49">
        <v>555412.57200000004</v>
      </c>
      <c r="C6" s="50">
        <v>1500000</v>
      </c>
      <c r="D6" s="50">
        <v>2574000</v>
      </c>
      <c r="E6" s="50">
        <v>24000</v>
      </c>
      <c r="F6" s="50">
        <v>19700</v>
      </c>
      <c r="G6" s="17">
        <f t="shared" si="0"/>
        <v>4117700</v>
      </c>
      <c r="H6" s="17">
        <f t="shared" si="1"/>
        <v>634877.11838530318</v>
      </c>
      <c r="I6" s="17">
        <f t="shared" si="2"/>
        <v>3482822.8816146967</v>
      </c>
    </row>
    <row r="7" spans="1:9" ht="15.75" customHeight="1" x14ac:dyDescent="0.25">
      <c r="A7" s="5">
        <f t="shared" si="3"/>
        <v>2029</v>
      </c>
      <c r="B7" s="49">
        <v>548212.79999999993</v>
      </c>
      <c r="C7" s="50">
        <v>1512000</v>
      </c>
      <c r="D7" s="50">
        <v>2597000</v>
      </c>
      <c r="E7" s="50">
        <v>25000</v>
      </c>
      <c r="F7" s="50">
        <v>20100</v>
      </c>
      <c r="G7" s="17">
        <f t="shared" si="0"/>
        <v>4154100</v>
      </c>
      <c r="H7" s="17">
        <f t="shared" si="1"/>
        <v>626647.25336094573</v>
      </c>
      <c r="I7" s="17">
        <f t="shared" si="2"/>
        <v>3527452.7466390543</v>
      </c>
    </row>
    <row r="8" spans="1:9" ht="15.75" customHeight="1" x14ac:dyDescent="0.25">
      <c r="A8" s="5">
        <f t="shared" si="3"/>
        <v>2030</v>
      </c>
      <c r="B8" s="49">
        <v>540707.54399999999</v>
      </c>
      <c r="C8" s="50">
        <v>1520000</v>
      </c>
      <c r="D8" s="50">
        <v>2631000</v>
      </c>
      <c r="E8" s="50">
        <v>25000</v>
      </c>
      <c r="F8" s="50">
        <v>20600</v>
      </c>
      <c r="G8" s="17">
        <f t="shared" si="0"/>
        <v>4196600</v>
      </c>
      <c r="H8" s="17">
        <f t="shared" si="1"/>
        <v>618068.19782234693</v>
      </c>
      <c r="I8" s="17">
        <f t="shared" si="2"/>
        <v>3578531.8021776532</v>
      </c>
    </row>
    <row r="9" spans="1:9" ht="15.75" customHeight="1" x14ac:dyDescent="0.25">
      <c r="A9" s="5">
        <f t="shared" si="3"/>
        <v>2031</v>
      </c>
      <c r="B9" s="49">
        <v>533966.75382857141</v>
      </c>
      <c r="C9" s="50">
        <v>1538571.4285714291</v>
      </c>
      <c r="D9" s="50">
        <v>2628571.4285714291</v>
      </c>
      <c r="E9" s="50">
        <v>25285.71428571429</v>
      </c>
      <c r="F9" s="50">
        <v>21171.428571428569</v>
      </c>
      <c r="G9" s="17">
        <f t="shared" si="0"/>
        <v>4213600.0000000009</v>
      </c>
      <c r="H9" s="17">
        <f t="shared" si="1"/>
        <v>610362.98253658891</v>
      </c>
      <c r="I9" s="17">
        <f t="shared" si="2"/>
        <v>3603237.0174634121</v>
      </c>
    </row>
    <row r="10" spans="1:9" ht="15.75" customHeight="1" x14ac:dyDescent="0.25">
      <c r="A10" s="5">
        <f t="shared" si="3"/>
        <v>2032</v>
      </c>
      <c r="B10" s="49">
        <v>528116.78380408161</v>
      </c>
      <c r="C10" s="50">
        <v>1554510.2040816329</v>
      </c>
      <c r="D10" s="50">
        <v>2632795.9183673472</v>
      </c>
      <c r="E10" s="50">
        <v>25469.387755102041</v>
      </c>
      <c r="F10" s="50">
        <v>21738.775510204079</v>
      </c>
      <c r="G10" s="17">
        <f t="shared" si="0"/>
        <v>4234514.2857142864</v>
      </c>
      <c r="H10" s="17">
        <f t="shared" si="1"/>
        <v>603676.03971422079</v>
      </c>
      <c r="I10" s="17">
        <f t="shared" si="2"/>
        <v>3630838.2460000655</v>
      </c>
    </row>
    <row r="11" spans="1:9" ht="15.75" customHeight="1" x14ac:dyDescent="0.25">
      <c r="A11" s="5">
        <f t="shared" si="3"/>
        <v>2033</v>
      </c>
      <c r="B11" s="49">
        <v>522306.05463323608</v>
      </c>
      <c r="C11" s="50">
        <v>1568297.376093294</v>
      </c>
      <c r="D11" s="50">
        <v>2641481.0495626819</v>
      </c>
      <c r="E11" s="50">
        <v>25679.300291545191</v>
      </c>
      <c r="F11" s="50">
        <v>22272.886297376099</v>
      </c>
      <c r="G11" s="17">
        <f t="shared" si="0"/>
        <v>4257730.6122448966</v>
      </c>
      <c r="H11" s="17">
        <f t="shared" si="1"/>
        <v>597033.95205239544</v>
      </c>
      <c r="I11" s="17">
        <f t="shared" si="2"/>
        <v>3660696.6601925013</v>
      </c>
    </row>
    <row r="12" spans="1:9" ht="15.75" customHeight="1" x14ac:dyDescent="0.25">
      <c r="A12" s="5">
        <f t="shared" si="3"/>
        <v>2034</v>
      </c>
      <c r="B12" s="49">
        <v>516595.31729512702</v>
      </c>
      <c r="C12" s="50">
        <v>1580482.7155351939</v>
      </c>
      <c r="D12" s="50">
        <v>2652406.9137859228</v>
      </c>
      <c r="E12" s="50">
        <v>25919.200333194509</v>
      </c>
      <c r="F12" s="50">
        <v>22840.441482715541</v>
      </c>
      <c r="G12" s="17">
        <f t="shared" si="0"/>
        <v>4281649.2711370271</v>
      </c>
      <c r="H12" s="17">
        <f t="shared" si="1"/>
        <v>590506.1623554168</v>
      </c>
      <c r="I12" s="17">
        <f t="shared" si="2"/>
        <v>3691143.1087816101</v>
      </c>
    </row>
    <row r="13" spans="1:9" ht="15.75" customHeight="1" x14ac:dyDescent="0.25">
      <c r="A13" s="5">
        <f t="shared" si="3"/>
        <v>2035</v>
      </c>
      <c r="B13" s="49">
        <v>511049.99519443093</v>
      </c>
      <c r="C13" s="50">
        <v>1591980.2463259359</v>
      </c>
      <c r="D13" s="50">
        <v>2663607.901469626</v>
      </c>
      <c r="E13" s="50">
        <v>26193.371809365151</v>
      </c>
      <c r="F13" s="50">
        <v>23289.075980246329</v>
      </c>
      <c r="G13" s="17">
        <f t="shared" si="0"/>
        <v>4305070.595585173</v>
      </c>
      <c r="H13" s="17">
        <f t="shared" si="1"/>
        <v>584167.4543511474</v>
      </c>
      <c r="I13" s="17">
        <f t="shared" si="2"/>
        <v>3720903.1412340254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0.63468116823312137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0.62452617706704683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0.87754862036112236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0.87279164277729049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0.87754862036112236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0.87279164277729049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0.43433794685014293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0.4236709402138833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0.84704229743937642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0.84131451417272185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0.84704229743937642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0.84131451417272185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0.91828987473417001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0.91496223815273348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0.90809746299584959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0.90439795546699764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0.90809746299584959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0.90439795546699764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0.87905176584421874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4.4007592784674611E-4</v>
      </c>
    </row>
    <row r="4" spans="1:8" ht="15.75" customHeight="1" x14ac:dyDescent="0.25">
      <c r="B4" s="19" t="s">
        <v>69</v>
      </c>
      <c r="C4" s="101">
        <v>5.7395460468312433E-2</v>
      </c>
    </row>
    <row r="5" spans="1:8" ht="15.75" customHeight="1" x14ac:dyDescent="0.25">
      <c r="B5" s="19" t="s">
        <v>70</v>
      </c>
      <c r="C5" s="101">
        <v>4.4677456143148997E-2</v>
      </c>
    </row>
    <row r="6" spans="1:8" ht="15.75" customHeight="1" x14ac:dyDescent="0.25">
      <c r="B6" s="19" t="s">
        <v>71</v>
      </c>
      <c r="C6" s="101">
        <v>0.17366390058463799</v>
      </c>
    </row>
    <row r="7" spans="1:8" ht="15.75" customHeight="1" x14ac:dyDescent="0.25">
      <c r="B7" s="19" t="s">
        <v>72</v>
      </c>
      <c r="C7" s="101">
        <v>0.43792874529763209</v>
      </c>
    </row>
    <row r="8" spans="1:8" ht="15.75" customHeight="1" x14ac:dyDescent="0.25">
      <c r="B8" s="19" t="s">
        <v>73</v>
      </c>
      <c r="C8" s="101">
        <v>5.1597177634383427E-5</v>
      </c>
    </row>
    <row r="9" spans="1:8" ht="15.75" customHeight="1" x14ac:dyDescent="0.25">
      <c r="B9" s="19" t="s">
        <v>74</v>
      </c>
      <c r="C9" s="101">
        <v>0.2093974459597063</v>
      </c>
    </row>
    <row r="10" spans="1:8" ht="15.75" customHeight="1" x14ac:dyDescent="0.25">
      <c r="B10" s="19" t="s">
        <v>75</v>
      </c>
      <c r="C10" s="101">
        <v>7.6445318441081156E-2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5.764566260160673E-2</v>
      </c>
      <c r="D14" s="55">
        <v>5.764566260160673E-2</v>
      </c>
      <c r="E14" s="55">
        <v>5.764566260160673E-2</v>
      </c>
      <c r="F14" s="55">
        <v>5.764566260160673E-2</v>
      </c>
    </row>
    <row r="15" spans="1:8" ht="15.75" customHeight="1" x14ac:dyDescent="0.25">
      <c r="B15" s="19" t="s">
        <v>82</v>
      </c>
      <c r="C15" s="101">
        <v>0.36879511464592329</v>
      </c>
      <c r="D15" s="101">
        <v>0.36879511464592329</v>
      </c>
      <c r="E15" s="101">
        <v>0.36879511464592329</v>
      </c>
      <c r="F15" s="101">
        <v>0.36879511464592329</v>
      </c>
    </row>
    <row r="16" spans="1:8" ht="15.75" customHeight="1" x14ac:dyDescent="0.25">
      <c r="B16" s="19" t="s">
        <v>83</v>
      </c>
      <c r="C16" s="101">
        <v>2.4413339123503991E-2</v>
      </c>
      <c r="D16" s="101">
        <v>2.4413339123503991E-2</v>
      </c>
      <c r="E16" s="101">
        <v>2.4413339123503991E-2</v>
      </c>
      <c r="F16" s="101">
        <v>2.4413339123503991E-2</v>
      </c>
    </row>
    <row r="17" spans="1:8" ht="15.75" customHeight="1" x14ac:dyDescent="0.25">
      <c r="B17" s="19" t="s">
        <v>84</v>
      </c>
      <c r="C17" s="101">
        <v>2.4697229962766711E-4</v>
      </c>
      <c r="D17" s="101">
        <v>2.4697229962766711E-4</v>
      </c>
      <c r="E17" s="101">
        <v>2.4697229962766711E-4</v>
      </c>
      <c r="F17" s="101">
        <v>2.4697229962766711E-4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5.9231523023368969E-3</v>
      </c>
      <c r="D19" s="101">
        <v>5.9231523023368969E-3</v>
      </c>
      <c r="E19" s="101">
        <v>5.9231523023368969E-3</v>
      </c>
      <c r="F19" s="101">
        <v>5.9231523023368969E-3</v>
      </c>
    </row>
    <row r="20" spans="1:8" ht="15.75" customHeight="1" x14ac:dyDescent="0.25">
      <c r="B20" s="19" t="s">
        <v>87</v>
      </c>
      <c r="C20" s="101">
        <v>9.0116220308402023E-2</v>
      </c>
      <c r="D20" s="101">
        <v>9.0116220308402023E-2</v>
      </c>
      <c r="E20" s="101">
        <v>9.0116220308402023E-2</v>
      </c>
      <c r="F20" s="101">
        <v>9.0116220308402023E-2</v>
      </c>
    </row>
    <row r="21" spans="1:8" ht="15.75" customHeight="1" x14ac:dyDescent="0.25">
      <c r="B21" s="19" t="s">
        <v>88</v>
      </c>
      <c r="C21" s="101">
        <v>0.31442374459401951</v>
      </c>
      <c r="D21" s="101">
        <v>0.31442374459401951</v>
      </c>
      <c r="E21" s="101">
        <v>0.31442374459401951</v>
      </c>
      <c r="F21" s="101">
        <v>0.31442374459401951</v>
      </c>
    </row>
    <row r="22" spans="1:8" ht="15.75" customHeight="1" x14ac:dyDescent="0.25">
      <c r="B22" s="19" t="s">
        <v>89</v>
      </c>
      <c r="C22" s="101">
        <v>0.1384357941245801</v>
      </c>
      <c r="D22" s="101">
        <v>0.1384357941245801</v>
      </c>
      <c r="E22" s="101">
        <v>0.1384357941245801</v>
      </c>
      <c r="F22" s="101">
        <v>0.1384357941245801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6.9449472999999998E-2</v>
      </c>
    </row>
    <row r="27" spans="1:8" ht="15.75" customHeight="1" x14ac:dyDescent="0.25">
      <c r="B27" s="19" t="s">
        <v>92</v>
      </c>
      <c r="C27" s="101">
        <v>2.9846799E-2</v>
      </c>
    </row>
    <row r="28" spans="1:8" ht="15.75" customHeight="1" x14ac:dyDescent="0.25">
      <c r="B28" s="19" t="s">
        <v>93</v>
      </c>
      <c r="C28" s="101">
        <v>7.5538350000000004E-2</v>
      </c>
    </row>
    <row r="29" spans="1:8" ht="15.75" customHeight="1" x14ac:dyDescent="0.25">
      <c r="B29" s="19" t="s">
        <v>94</v>
      </c>
      <c r="C29" s="101">
        <v>0.20332114100000001</v>
      </c>
    </row>
    <row r="30" spans="1:8" ht="15.75" customHeight="1" x14ac:dyDescent="0.25">
      <c r="B30" s="19" t="s">
        <v>95</v>
      </c>
      <c r="C30" s="101">
        <v>4.5681777999999999E-2</v>
      </c>
    </row>
    <row r="31" spans="1:8" ht="15.75" customHeight="1" x14ac:dyDescent="0.25">
      <c r="B31" s="19" t="s">
        <v>96</v>
      </c>
      <c r="C31" s="101">
        <v>1.9566962E-2</v>
      </c>
    </row>
    <row r="32" spans="1:8" ht="15.75" customHeight="1" x14ac:dyDescent="0.25">
      <c r="B32" s="19" t="s">
        <v>97</v>
      </c>
      <c r="C32" s="101">
        <v>8.5306862999999997E-2</v>
      </c>
    </row>
    <row r="33" spans="2:3" ht="15.75" customHeight="1" x14ac:dyDescent="0.25">
      <c r="B33" s="19" t="s">
        <v>98</v>
      </c>
      <c r="C33" s="101">
        <v>0.392452888</v>
      </c>
    </row>
    <row r="34" spans="2:3" ht="15.75" customHeight="1" x14ac:dyDescent="0.25">
      <c r="B34" s="19" t="s">
        <v>99</v>
      </c>
      <c r="C34" s="101">
        <v>7.8835746999999998E-2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0.75765132796850709</v>
      </c>
      <c r="D2" s="52">
        <f>IFERROR(1-_xlfn.NORM.DIST(_xlfn.NORM.INV(SUM(D4:D5), 0, 1) + 1, 0, 1, TRUE), "")</f>
        <v>0.75765132796850709</v>
      </c>
      <c r="E2" s="52">
        <f>IFERROR(1-_xlfn.NORM.DIST(_xlfn.NORM.INV(SUM(E4:E5), 0, 1) + 1, 0, 1, TRUE), "")</f>
        <v>0.84134937098361795</v>
      </c>
      <c r="F2" s="52">
        <f>IFERROR(1-_xlfn.NORM.DIST(_xlfn.NORM.INV(SUM(F4:F5), 0, 1) + 1, 0, 1, TRUE), "")</f>
        <v>0.69808734986810583</v>
      </c>
      <c r="G2" s="52">
        <f>IFERROR(1-_xlfn.NORM.DIST(_xlfn.NORM.INV(SUM(G4:G5), 0, 1) + 1, 0, 1, TRUE), "")</f>
        <v>0.66053563833455031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0.19766717203149292</v>
      </c>
      <c r="D3" s="52">
        <f>IFERROR(_xlfn.NORM.DIST(_xlfn.NORM.INV(SUM(D4:D5), 0, 1) + 1, 0, 1, TRUE) - SUM(D4:D5), "")</f>
        <v>0.19766717203149292</v>
      </c>
      <c r="E3" s="52">
        <f>IFERROR(_xlfn.NORM.DIST(_xlfn.NORM.INV(SUM(E4:E5), 0, 1) + 1, 0, 1, TRUE) - SUM(E4:E5), "")</f>
        <v>0.13590152901638203</v>
      </c>
      <c r="F3" s="52">
        <f>IFERROR(_xlfn.NORM.DIST(_xlfn.NORM.INV(SUM(F4:F5), 0, 1) + 1, 0, 1, TRUE) - SUM(F4:F5), "")</f>
        <v>0.23751975013189416</v>
      </c>
      <c r="G3" s="52">
        <f>IFERROR(_xlfn.NORM.DIST(_xlfn.NORM.INV(SUM(G4:G5), 0, 1) + 1, 0, 1, TRUE) - SUM(G4:G5), "")</f>
        <v>0.26077246166544965</v>
      </c>
    </row>
    <row r="4" spans="1:15" ht="15.75" customHeight="1" x14ac:dyDescent="0.25">
      <c r="B4" s="5" t="s">
        <v>104</v>
      </c>
      <c r="C4" s="45">
        <v>3.5156E-2</v>
      </c>
      <c r="D4" s="53">
        <v>3.5156E-2</v>
      </c>
      <c r="E4" s="53">
        <v>9.1557999999999987E-3</v>
      </c>
      <c r="F4" s="53">
        <v>4.33821E-2</v>
      </c>
      <c r="G4" s="53">
        <v>6.2159000000000013E-2</v>
      </c>
    </row>
    <row r="5" spans="1:15" ht="15.75" customHeight="1" x14ac:dyDescent="0.25">
      <c r="B5" s="5" t="s">
        <v>105</v>
      </c>
      <c r="C5" s="45">
        <v>9.5254999999999992E-3</v>
      </c>
      <c r="D5" s="53">
        <v>9.5254999999999992E-3</v>
      </c>
      <c r="E5" s="53">
        <v>1.3593299999999999E-2</v>
      </c>
      <c r="F5" s="53">
        <v>2.10108E-2</v>
      </c>
      <c r="G5" s="53">
        <v>1.65329E-2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0.57494409810404734</v>
      </c>
      <c r="D8" s="52">
        <f>IFERROR(1-_xlfn.NORM.DIST(_xlfn.NORM.INV(SUM(D10:D11), 0, 1) + 1, 0, 1, TRUE), "")</f>
        <v>0.57494409810404734</v>
      </c>
      <c r="E8" s="52">
        <f>IFERROR(1-_xlfn.NORM.DIST(_xlfn.NORM.INV(SUM(E10:E11), 0, 1) + 1, 0, 1, TRUE), "")</f>
        <v>0.8071329654504702</v>
      </c>
      <c r="F8" s="52">
        <f>IFERROR(1-_xlfn.NORM.DIST(_xlfn.NORM.INV(SUM(F10:F11), 0, 1) + 1, 0, 1, TRUE), "")</f>
        <v>0.91760446438558874</v>
      </c>
      <c r="G8" s="52">
        <f>IFERROR(1-_xlfn.NORM.DIST(_xlfn.NORM.INV(SUM(G10:G11), 0, 1) + 1, 0, 1, TRUE), "")</f>
        <v>0.89121309206922394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0.30783130189595265</v>
      </c>
      <c r="D9" s="52">
        <f>IFERROR(_xlfn.NORM.DIST(_xlfn.NORM.INV(SUM(D10:D11), 0, 1) + 1, 0, 1, TRUE) - SUM(D10:D11), "")</f>
        <v>0.30783130189595265</v>
      </c>
      <c r="E9" s="52">
        <f>IFERROR(_xlfn.NORM.DIST(_xlfn.NORM.INV(SUM(E10:E11), 0, 1) + 1, 0, 1, TRUE) - SUM(E10:E11), "")</f>
        <v>0.16194273454952973</v>
      </c>
      <c r="F9" s="52">
        <f>IFERROR(_xlfn.NORM.DIST(_xlfn.NORM.INV(SUM(F10:F11), 0, 1) + 1, 0, 1, TRUE) - SUM(F10:F11), "")</f>
        <v>7.3951535614411285E-2</v>
      </c>
      <c r="G9" s="52">
        <f>IFERROR(_xlfn.NORM.DIST(_xlfn.NORM.INV(SUM(G10:G11), 0, 1) + 1, 0, 1, TRUE) - SUM(G10:G11), "")</f>
        <v>9.6012607930776053E-2</v>
      </c>
    </row>
    <row r="10" spans="1:15" ht="15.75" customHeight="1" x14ac:dyDescent="0.25">
      <c r="B10" s="5" t="s">
        <v>109</v>
      </c>
      <c r="C10" s="45">
        <v>5.5227199999999997E-2</v>
      </c>
      <c r="D10" s="53">
        <v>5.5227199999999997E-2</v>
      </c>
      <c r="E10" s="53">
        <v>1.86021E-2</v>
      </c>
      <c r="F10" s="53">
        <v>5.7038999999999996E-3</v>
      </c>
      <c r="G10" s="53">
        <v>7.8141000000000009E-3</v>
      </c>
    </row>
    <row r="11" spans="1:15" ht="15.75" customHeight="1" x14ac:dyDescent="0.25">
      <c r="B11" s="5" t="s">
        <v>110</v>
      </c>
      <c r="C11" s="45">
        <v>6.1997400000000001E-2</v>
      </c>
      <c r="D11" s="53">
        <v>6.1997400000000001E-2</v>
      </c>
      <c r="E11" s="53">
        <v>1.23222E-2</v>
      </c>
      <c r="F11" s="53">
        <v>2.7401000000000001E-3</v>
      </c>
      <c r="G11" s="53">
        <v>4.9602000000000014E-3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0.38405719999999999</v>
      </c>
      <c r="D2" s="53">
        <v>0.2368297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0.26003510000000002</v>
      </c>
      <c r="D3" s="53">
        <v>0.27036789999999999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0.33245069999999999</v>
      </c>
      <c r="D4" s="53">
        <v>0.39943759999999989</v>
      </c>
      <c r="E4" s="53">
        <v>0.8590527</v>
      </c>
      <c r="F4" s="53">
        <v>0.64502399999999993</v>
      </c>
      <c r="G4" s="53">
        <v>0</v>
      </c>
    </row>
    <row r="5" spans="1:7" x14ac:dyDescent="0.25">
      <c r="B5" s="3" t="s">
        <v>122</v>
      </c>
      <c r="C5" s="52">
        <v>2.3456899999999999E-2</v>
      </c>
      <c r="D5" s="52">
        <v>9.3364799999999998E-2</v>
      </c>
      <c r="E5" s="52">
        <f>1-SUM(E2:E4)</f>
        <v>0.1409473</v>
      </c>
      <c r="F5" s="52">
        <f>1-SUM(F2:F4)</f>
        <v>0.35497600000000007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EB5FF9-970F-4709-B082-A2643C0891F7}"/>
</file>

<file path=customXml/itemProps2.xml><?xml version="1.0" encoding="utf-8"?>
<ds:datastoreItem xmlns:ds="http://schemas.openxmlformats.org/officeDocument/2006/customXml" ds:itemID="{A6B2B910-1147-4C9B-84FD-61F2F0688A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2024-03-26T04:25:22Z</dcterms:modified>
</cp:coreProperties>
</file>