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9AD5340-5BA2-4B09-A472-E85D5220A92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6" i="2" s="1"/>
  <c r="C33" i="1"/>
  <c r="C20" i="1"/>
  <c r="A30" i="2" l="1"/>
  <c r="A15" i="2"/>
  <c r="A23" i="2"/>
  <c r="A31" i="2"/>
  <c r="A16" i="2"/>
  <c r="A24" i="2"/>
  <c r="A32" i="2"/>
  <c r="A4" i="2"/>
  <c r="A5" i="2" s="1"/>
  <c r="A6" i="2" s="1"/>
  <c r="A7" i="2" s="1"/>
  <c r="A8" i="2" s="1"/>
  <c r="A9" i="2" s="1"/>
  <c r="A10" i="2" s="1"/>
  <c r="A11" i="2" s="1"/>
  <c r="A12" i="2" s="1"/>
  <c r="A13" i="2" s="1"/>
  <c r="A38" i="2"/>
  <c r="A14" i="2"/>
  <c r="A17" i="2"/>
  <c r="A33" i="2"/>
  <c r="A3" i="2"/>
  <c r="A18" i="2"/>
  <c r="A26" i="2"/>
  <c r="A34" i="2"/>
  <c r="A39" i="2"/>
  <c r="A19" i="2"/>
  <c r="A27" i="2"/>
  <c r="A35" i="2"/>
  <c r="A22" i="2"/>
  <c r="A40" i="2"/>
  <c r="A2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<sst xmlns="http://schemas.openxmlformats.org/spreadsheetml/2006/main" count="2092" uniqueCount="341">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</sst>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6538.6036987304706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0.90741958618164109</v>
      </c>
    </row>
    <row r="11" spans="1:3" ht="15" customHeight="1" x14ac:dyDescent="0.25">
      <c r="B11" s="5" t="s">
        <v>11</v>
      </c>
      <c r="C11" s="45">
        <v>0.72900000000000009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0.13059999999999999</v>
      </c>
    </row>
    <row r="24" spans="1:3" ht="15" customHeight="1" x14ac:dyDescent="0.25">
      <c r="B24" s="15" t="s">
        <v>22</v>
      </c>
      <c r="C24" s="45">
        <v>0.55969999999999998</v>
      </c>
    </row>
    <row r="25" spans="1:3" ht="15" customHeight="1" x14ac:dyDescent="0.25">
      <c r="B25" s="15" t="s">
        <v>23</v>
      </c>
      <c r="C25" s="45">
        <v>0.28770000000000001</v>
      </c>
    </row>
    <row r="26" spans="1:3" ht="15" customHeight="1" x14ac:dyDescent="0.25">
      <c r="B26" s="15" t="s">
        <v>24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0.38027698235904311</v>
      </c>
    </row>
    <row r="30" spans="1:3" ht="14.25" customHeight="1" x14ac:dyDescent="0.25">
      <c r="B30" s="25" t="s">
        <v>27</v>
      </c>
      <c r="C30" s="99">
        <v>5.4660418264349912E-2</v>
      </c>
    </row>
    <row r="31" spans="1:3" ht="14.25" customHeight="1" x14ac:dyDescent="0.25">
      <c r="B31" s="25" t="s">
        <v>28</v>
      </c>
      <c r="C31" s="99">
        <v>6.1967733026657798E-2</v>
      </c>
    </row>
    <row r="32" spans="1:3" ht="14.25" customHeight="1" x14ac:dyDescent="0.25">
      <c r="B32" s="25" t="s">
        <v>29</v>
      </c>
      <c r="C32" s="99">
        <v>0.50309486634994893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8.4706399999999995</v>
      </c>
    </row>
    <row r="38" spans="1:5" ht="15" customHeight="1" x14ac:dyDescent="0.25">
      <c r="B38" s="11" t="s">
        <v>34</v>
      </c>
      <c r="C38" s="43">
        <v>12.56386</v>
      </c>
      <c r="D38" s="12"/>
      <c r="E38" s="13"/>
    </row>
    <row r="39" spans="1:5" ht="15" customHeight="1" x14ac:dyDescent="0.25">
      <c r="B39" s="11" t="s">
        <v>35</v>
      </c>
      <c r="C39" s="43">
        <v>13.71026</v>
      </c>
      <c r="D39" s="12"/>
      <c r="E39" s="12"/>
    </row>
    <row r="40" spans="1:5" ht="15" customHeight="1" x14ac:dyDescent="0.25">
      <c r="B40" s="11" t="s">
        <v>36</v>
      </c>
      <c r="C40" s="100">
        <v>0.62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11.914770000000001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7.2014999999999996E-3</v>
      </c>
      <c r="D45" s="12"/>
    </row>
    <row r="46" spans="1:5" ht="15.75" customHeight="1" x14ac:dyDescent="0.25">
      <c r="B46" s="11" t="s">
        <v>41</v>
      </c>
      <c r="C46" s="45">
        <v>7.7378600000000006E-2</v>
      </c>
      <c r="D46" s="12"/>
    </row>
    <row r="47" spans="1:5" ht="15.75" customHeight="1" x14ac:dyDescent="0.25">
      <c r="B47" s="11" t="s">
        <v>42</v>
      </c>
      <c r="C47" s="45">
        <v>7.415250000000001E-2</v>
      </c>
      <c r="D47" s="12"/>
      <c r="E47" s="13"/>
    </row>
    <row r="48" spans="1:5" ht="15" customHeight="1" x14ac:dyDescent="0.25">
      <c r="B48" s="11" t="s">
        <v>43</v>
      </c>
      <c r="C48" s="46">
        <v>0.8412674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0.55246399999999996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76.288343665672741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40.289382146661893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700.65961955315572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3.8128548362058301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13.4216815904578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13.4216815904578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13.4216815904578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13.4216815904578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13.4216815904578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13.4216815904578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1.1284473903531529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16.066557124329801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16.066557124329801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34.565331454239143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18.982349980949131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155.3213010716627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0.81553707763180794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0.89701059999999999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7.6951063835616368E-2</v>
      </c>
      <c r="C3" s="21">
        <f>frac_mam_1_5months * 2.6</f>
        <v>7.6951063835616368E-2</v>
      </c>
      <c r="D3" s="21">
        <f>frac_mam_6_11months * 2.6</f>
        <v>6.773986945945934E-2</v>
      </c>
      <c r="E3" s="21">
        <f>frac_mam_12_23months * 2.6</f>
        <v>4.4810156756756821E-2</v>
      </c>
      <c r="F3" s="21">
        <f>frac_mam_24_59months * 2.6</f>
        <v>3.438349270270278E-2</v>
      </c>
    </row>
    <row r="4" spans="1:6" ht="15.75" customHeight="1" x14ac:dyDescent="0.25">
      <c r="A4" s="3" t="s">
        <v>205</v>
      </c>
      <c r="B4" s="21">
        <f>frac_sam_1month * 2.6</f>
        <v>4.6666666301369918E-2</v>
      </c>
      <c r="C4" s="21">
        <f>frac_sam_1_5months * 2.6</f>
        <v>4.6666666301369918E-2</v>
      </c>
      <c r="D4" s="21">
        <f>frac_sam_6_11months * 2.6</f>
        <v>2.830857162162172E-2</v>
      </c>
      <c r="E4" s="21">
        <f>frac_sam_12_23months * 2.6</f>
        <v>1.935467780821918E-2</v>
      </c>
      <c r="F4" s="21">
        <f>frac_sam_24_59months * 2.6</f>
        <v>1.1894532702702703E-2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1519.6608000000001</v>
      </c>
      <c r="C2" s="49">
        <v>4300</v>
      </c>
      <c r="D2" s="49">
        <v>8500</v>
      </c>
      <c r="E2" s="49">
        <v>10000</v>
      </c>
      <c r="F2" s="49">
        <v>8800</v>
      </c>
      <c r="G2" s="17">
        <f t="shared" ref="G2:G13" si="0">C2+D2+E2+F2</f>
        <v>31600</v>
      </c>
      <c r="H2" s="17">
        <f t="shared" ref="H2:H13" si="1">(B2 + stillbirth*B2/(1000-stillbirth))/(1-abortion)</f>
        <v>1747.7108454776444</v>
      </c>
      <c r="I2" s="17">
        <f t="shared" ref="I2:I13" si="2">G2-H2</f>
        <v>29852.289154522354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1494.08</v>
      </c>
      <c r="C3" s="50">
        <v>4300</v>
      </c>
      <c r="D3" s="50">
        <v>8400</v>
      </c>
      <c r="E3" s="50">
        <v>10200</v>
      </c>
      <c r="F3" s="50">
        <v>8600</v>
      </c>
      <c r="G3" s="17">
        <f t="shared" si="0"/>
        <v>31500</v>
      </c>
      <c r="H3" s="17">
        <f t="shared" si="1"/>
        <v>1718.2912265758509</v>
      </c>
      <c r="I3" s="17">
        <f t="shared" si="2"/>
        <v>29781.70877342415</v>
      </c>
    </row>
    <row r="4" spans="1:9" ht="15.75" customHeight="1" x14ac:dyDescent="0.25">
      <c r="A4" s="5">
        <f t="shared" si="3"/>
        <v>2026</v>
      </c>
      <c r="B4" s="49">
        <v>1473.5616</v>
      </c>
      <c r="C4" s="50">
        <v>4300</v>
      </c>
      <c r="D4" s="50">
        <v>8300</v>
      </c>
      <c r="E4" s="50">
        <v>10600</v>
      </c>
      <c r="F4" s="50">
        <v>8500</v>
      </c>
      <c r="G4" s="17">
        <f t="shared" si="0"/>
        <v>31700</v>
      </c>
      <c r="H4" s="17">
        <f t="shared" si="1"/>
        <v>1694.6937038840445</v>
      </c>
      <c r="I4" s="17">
        <f t="shared" si="2"/>
        <v>30005.306296115956</v>
      </c>
    </row>
    <row r="5" spans="1:9" ht="15.75" customHeight="1" x14ac:dyDescent="0.25">
      <c r="A5" s="5">
        <f t="shared" si="3"/>
        <v>2027</v>
      </c>
      <c r="B5" s="49">
        <v>1453.0432000000001</v>
      </c>
      <c r="C5" s="50">
        <v>4200</v>
      </c>
      <c r="D5" s="50">
        <v>8200</v>
      </c>
      <c r="E5" s="50">
        <v>10900</v>
      </c>
      <c r="F5" s="50">
        <v>8300</v>
      </c>
      <c r="G5" s="17">
        <f t="shared" si="0"/>
        <v>31600</v>
      </c>
      <c r="H5" s="17">
        <f t="shared" si="1"/>
        <v>1671.0961811922384</v>
      </c>
      <c r="I5" s="17">
        <f t="shared" si="2"/>
        <v>29928.903818807761</v>
      </c>
    </row>
    <row r="6" spans="1:9" ht="15.75" customHeight="1" x14ac:dyDescent="0.25">
      <c r="A6" s="5">
        <f t="shared" si="3"/>
        <v>2028</v>
      </c>
      <c r="B6" s="49">
        <v>1432.5247999999999</v>
      </c>
      <c r="C6" s="50">
        <v>4100</v>
      </c>
      <c r="D6" s="50">
        <v>8100</v>
      </c>
      <c r="E6" s="50">
        <v>11200</v>
      </c>
      <c r="F6" s="50">
        <v>8200</v>
      </c>
      <c r="G6" s="17">
        <f t="shared" si="0"/>
        <v>31600</v>
      </c>
      <c r="H6" s="17">
        <f t="shared" si="1"/>
        <v>1647.4986585004319</v>
      </c>
      <c r="I6" s="17">
        <f t="shared" si="2"/>
        <v>29952.501341499566</v>
      </c>
    </row>
    <row r="7" spans="1:9" ht="15.75" customHeight="1" x14ac:dyDescent="0.25">
      <c r="A7" s="5">
        <f t="shared" si="3"/>
        <v>2029</v>
      </c>
      <c r="B7" s="49">
        <v>1412.0064</v>
      </c>
      <c r="C7" s="50">
        <v>4100</v>
      </c>
      <c r="D7" s="50">
        <v>8100</v>
      </c>
      <c r="E7" s="50">
        <v>11500</v>
      </c>
      <c r="F7" s="50">
        <v>8000</v>
      </c>
      <c r="G7" s="17">
        <f t="shared" si="0"/>
        <v>31700</v>
      </c>
      <c r="H7" s="17">
        <f t="shared" si="1"/>
        <v>1623.9011358086259</v>
      </c>
      <c r="I7" s="17">
        <f t="shared" si="2"/>
        <v>30076.098864191375</v>
      </c>
    </row>
    <row r="8" spans="1:9" ht="15.75" customHeight="1" x14ac:dyDescent="0.25">
      <c r="A8" s="5">
        <f t="shared" si="3"/>
        <v>2030</v>
      </c>
      <c r="B8" s="49">
        <v>1391.4880000000001</v>
      </c>
      <c r="C8" s="50">
        <v>4000</v>
      </c>
      <c r="D8" s="50">
        <v>8000</v>
      </c>
      <c r="E8" s="50">
        <v>11800</v>
      </c>
      <c r="F8" s="50">
        <v>8000</v>
      </c>
      <c r="G8" s="17">
        <f t="shared" si="0"/>
        <v>31800</v>
      </c>
      <c r="H8" s="17">
        <f t="shared" si="1"/>
        <v>1600.3036131168194</v>
      </c>
      <c r="I8" s="17">
        <f t="shared" si="2"/>
        <v>30199.696386883181</v>
      </c>
    </row>
    <row r="9" spans="1:9" ht="15.75" customHeight="1" x14ac:dyDescent="0.25">
      <c r="A9" s="5">
        <f t="shared" si="3"/>
        <v>2031</v>
      </c>
      <c r="B9" s="49">
        <v>1373.1776</v>
      </c>
      <c r="C9" s="50">
        <v>3957.1428571428569</v>
      </c>
      <c r="D9" s="50">
        <v>7928.5714285714284</v>
      </c>
      <c r="E9" s="50">
        <v>12057.142857142861</v>
      </c>
      <c r="F9" s="50">
        <v>7885.7142857142853</v>
      </c>
      <c r="G9" s="17">
        <f t="shared" si="0"/>
        <v>31828.571428571431</v>
      </c>
      <c r="H9" s="17">
        <f t="shared" si="1"/>
        <v>1579.2454370652731</v>
      </c>
      <c r="I9" s="17">
        <f t="shared" si="2"/>
        <v>30249.325991506157</v>
      </c>
    </row>
    <row r="10" spans="1:9" ht="15.75" customHeight="1" x14ac:dyDescent="0.25">
      <c r="A10" s="5">
        <f t="shared" si="3"/>
        <v>2032</v>
      </c>
      <c r="B10" s="49">
        <v>1355.9058285714291</v>
      </c>
      <c r="C10" s="50">
        <v>3908.1632653061229</v>
      </c>
      <c r="D10" s="50">
        <v>7861.2244897959181</v>
      </c>
      <c r="E10" s="50">
        <v>12322.44897959184</v>
      </c>
      <c r="F10" s="50">
        <v>7783.6734693877543</v>
      </c>
      <c r="G10" s="17">
        <f t="shared" si="0"/>
        <v>31875.510204081638</v>
      </c>
      <c r="H10" s="17">
        <f t="shared" si="1"/>
        <v>1559.3817528494769</v>
      </c>
      <c r="I10" s="17">
        <f t="shared" si="2"/>
        <v>30316.128451232162</v>
      </c>
    </row>
    <row r="11" spans="1:9" ht="15.75" customHeight="1" x14ac:dyDescent="0.25">
      <c r="A11" s="5">
        <f t="shared" si="3"/>
        <v>2033</v>
      </c>
      <c r="B11" s="49">
        <v>1339.0978612244901</v>
      </c>
      <c r="C11" s="50">
        <v>3852.1865889212831</v>
      </c>
      <c r="D11" s="50">
        <v>7798.5422740524782</v>
      </c>
      <c r="E11" s="50">
        <v>12568.513119533531</v>
      </c>
      <c r="F11" s="50">
        <v>7681.341107871719</v>
      </c>
      <c r="G11" s="17">
        <f t="shared" si="0"/>
        <v>31900.583090379012</v>
      </c>
      <c r="H11" s="17">
        <f t="shared" si="1"/>
        <v>1540.0514741302527</v>
      </c>
      <c r="I11" s="17">
        <f t="shared" si="2"/>
        <v>30360.531616248758</v>
      </c>
    </row>
    <row r="12" spans="1:9" ht="15.75" customHeight="1" x14ac:dyDescent="0.25">
      <c r="A12" s="5">
        <f t="shared" si="3"/>
        <v>2034</v>
      </c>
      <c r="B12" s="49">
        <v>1322.8199556851309</v>
      </c>
      <c r="C12" s="50">
        <v>3802.4989587671812</v>
      </c>
      <c r="D12" s="50">
        <v>7741.191170345689</v>
      </c>
      <c r="E12" s="50">
        <v>12806.872136609751</v>
      </c>
      <c r="F12" s="50">
        <v>7592.9612661391066</v>
      </c>
      <c r="G12" s="17">
        <f t="shared" si="0"/>
        <v>31943.523531861727</v>
      </c>
      <c r="H12" s="17">
        <f t="shared" si="1"/>
        <v>1521.3308016928254</v>
      </c>
      <c r="I12" s="17">
        <f t="shared" si="2"/>
        <v>30422.192730168903</v>
      </c>
    </row>
    <row r="13" spans="1:9" ht="15.75" customHeight="1" x14ac:dyDescent="0.25">
      <c r="A13" s="5">
        <f t="shared" si="3"/>
        <v>2035</v>
      </c>
      <c r="B13" s="49">
        <v>1307.1478350687221</v>
      </c>
      <c r="C13" s="50">
        <v>3759.9988100196351</v>
      </c>
      <c r="D13" s="50">
        <v>7689.9327661093585</v>
      </c>
      <c r="E13" s="50">
        <v>13036.425298982571</v>
      </c>
      <c r="F13" s="50">
        <v>7506.2414470161229</v>
      </c>
      <c r="G13" s="17">
        <f t="shared" si="0"/>
        <v>31992.598322127691</v>
      </c>
      <c r="H13" s="17">
        <f t="shared" si="1"/>
        <v>1503.3068221488827</v>
      </c>
      <c r="I13" s="17">
        <f t="shared" si="2"/>
        <v>30489.291499978808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0.60712593571476592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0.58000396887925176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0.40581843723295585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0.37901373565356339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0.90906155986563708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0.89932731780327335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0.89684340829379006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0.245679024567902</v>
      </c>
    </row>
    <row r="5" spans="1:8" ht="15.75" customHeight="1" x14ac:dyDescent="0.25">
      <c r="B5" s="19" t="s">
        <v>70</v>
      </c>
      <c r="C5" s="101">
        <v>2.1604902160490141E-2</v>
      </c>
    </row>
    <row r="6" spans="1:8" ht="15.75" customHeight="1" x14ac:dyDescent="0.25">
      <c r="B6" s="19" t="s">
        <v>71</v>
      </c>
      <c r="C6" s="101">
        <v>9.7325109732510948E-2</v>
      </c>
    </row>
    <row r="7" spans="1:8" ht="15.75" customHeight="1" x14ac:dyDescent="0.25">
      <c r="B7" s="19" t="s">
        <v>72</v>
      </c>
      <c r="C7" s="101">
        <v>0.36460903646090392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0.186625518662552</v>
      </c>
    </row>
    <row r="10" spans="1:8" ht="15.75" customHeight="1" x14ac:dyDescent="0.25">
      <c r="B10" s="19" t="s">
        <v>75</v>
      </c>
      <c r="C10" s="101">
        <v>8.4156408415640871E-2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0.27882946584520879</v>
      </c>
      <c r="D14" s="55">
        <v>0.27882946584520879</v>
      </c>
      <c r="E14" s="55">
        <v>0.27882946584520879</v>
      </c>
      <c r="F14" s="55">
        <v>0.27882946584520879</v>
      </c>
    </row>
    <row r="15" spans="1:8" ht="15.75" customHeight="1" x14ac:dyDescent="0.25">
      <c r="B15" s="19" t="s">
        <v>82</v>
      </c>
      <c r="C15" s="101">
        <v>0.44874457216701419</v>
      </c>
      <c r="D15" s="101">
        <v>0.44874457216701419</v>
      </c>
      <c r="E15" s="101">
        <v>0.44874457216701419</v>
      </c>
      <c r="F15" s="101">
        <v>0.44874457216701419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0.26107037820752421</v>
      </c>
      <c r="D21" s="101">
        <v>0.26107037820752421</v>
      </c>
      <c r="E21" s="101">
        <v>0.26107037820752421</v>
      </c>
      <c r="F21" s="101">
        <v>0.26107037820752421</v>
      </c>
    </row>
    <row r="22" spans="1:8" ht="15.75" customHeight="1" x14ac:dyDescent="0.25">
      <c r="B22" s="19" t="s">
        <v>89</v>
      </c>
      <c r="C22" s="101">
        <v>1.135558378025292E-2</v>
      </c>
      <c r="D22" s="101">
        <v>1.135558378025292E-2</v>
      </c>
      <c r="E22" s="101">
        <v>1.135558378025292E-2</v>
      </c>
      <c r="F22" s="101">
        <v>1.135558378025292E-2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5.0091695999999998E-2</v>
      </c>
    </row>
    <row r="27" spans="1:8" ht="15.75" customHeight="1" x14ac:dyDescent="0.25">
      <c r="B27" s="19" t="s">
        <v>92</v>
      </c>
      <c r="C27" s="101">
        <v>4.9500180999999997E-2</v>
      </c>
    </row>
    <row r="28" spans="1:8" ht="15.75" customHeight="1" x14ac:dyDescent="0.25">
      <c r="B28" s="19" t="s">
        <v>93</v>
      </c>
      <c r="C28" s="101">
        <v>0.107511299</v>
      </c>
    </row>
    <row r="29" spans="1:8" ht="15.75" customHeight="1" x14ac:dyDescent="0.25">
      <c r="B29" s="19" t="s">
        <v>94</v>
      </c>
      <c r="C29" s="101">
        <v>0.189587958</v>
      </c>
    </row>
    <row r="30" spans="1:8" ht="15.75" customHeight="1" x14ac:dyDescent="0.25">
      <c r="B30" s="19" t="s">
        <v>95</v>
      </c>
      <c r="C30" s="101">
        <v>5.7170368999999999E-2</v>
      </c>
    </row>
    <row r="31" spans="1:8" ht="15.75" customHeight="1" x14ac:dyDescent="0.25">
      <c r="B31" s="19" t="s">
        <v>96</v>
      </c>
      <c r="C31" s="101">
        <v>0.16519774500000001</v>
      </c>
    </row>
    <row r="32" spans="1:8" ht="15.75" customHeight="1" x14ac:dyDescent="0.25">
      <c r="B32" s="19" t="s">
        <v>97</v>
      </c>
      <c r="C32" s="101">
        <v>4.2521530000000002E-2</v>
      </c>
    </row>
    <row r="33" spans="2:3" ht="15.75" customHeight="1" x14ac:dyDescent="0.25">
      <c r="B33" s="19" t="s">
        <v>98</v>
      </c>
      <c r="C33" s="101">
        <v>0.16630512</v>
      </c>
    </row>
    <row r="34" spans="2:3" ht="15.75" customHeight="1" x14ac:dyDescent="0.25">
      <c r="B34" s="19" t="s">
        <v>99</v>
      </c>
      <c r="C34" s="101">
        <v>0.17211410299999999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0.56571320635899591</v>
      </c>
      <c r="D2" s="52">
        <f>IFERROR(1-_xlfn.NORM.DIST(_xlfn.NORM.INV(SUM(D4:D5), 0, 1) + 1, 0, 1, TRUE), "")</f>
        <v>0.56571320635899591</v>
      </c>
      <c r="E2" s="52">
        <f>IFERROR(1-_xlfn.NORM.DIST(_xlfn.NORM.INV(SUM(E4:E5), 0, 1) + 1, 0, 1, TRUE), "")</f>
        <v>0.5489003245052726</v>
      </c>
      <c r="F2" s="52">
        <f>IFERROR(1-_xlfn.NORM.DIST(_xlfn.NORM.INV(SUM(F4:F5), 0, 1) + 1, 0, 1, TRUE), "")</f>
        <v>0.40571757652982099</v>
      </c>
      <c r="G2" s="52">
        <f>IFERROR(1-_xlfn.NORM.DIST(_xlfn.NORM.INV(SUM(G4:G5), 0, 1) + 1, 0, 1, TRUE), "")</f>
        <v>0.42098878903416415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0.31237251692867529</v>
      </c>
      <c r="D3" s="52">
        <f>IFERROR(_xlfn.NORM.DIST(_xlfn.NORM.INV(SUM(D4:D5), 0, 1) + 1, 0, 1, TRUE) - SUM(D4:D5), "")</f>
        <v>0.31237251692867529</v>
      </c>
      <c r="E3" s="52">
        <f>IFERROR(_xlfn.NORM.DIST(_xlfn.NORM.INV(SUM(E4:E5), 0, 1) + 1, 0, 1, TRUE) - SUM(E4:E5), "")</f>
        <v>0.32035618765688967</v>
      </c>
      <c r="F3" s="52">
        <f>IFERROR(_xlfn.NORM.DIST(_xlfn.NORM.INV(SUM(F4:F5), 0, 1) + 1, 0, 1, TRUE) - SUM(F4:F5), "")</f>
        <v>0.37108079374044944</v>
      </c>
      <c r="G3" s="52">
        <f>IFERROR(_xlfn.NORM.DIST(_xlfn.NORM.INV(SUM(G4:G5), 0, 1) + 1, 0, 1, TRUE) - SUM(G4:G5), "")</f>
        <v>0.36733984610097042</v>
      </c>
    </row>
    <row r="4" spans="1:15" ht="15.75" customHeight="1" x14ac:dyDescent="0.25">
      <c r="B4" s="5" t="s">
        <v>104</v>
      </c>
      <c r="C4" s="45">
        <v>7.883543561643841E-2</v>
      </c>
      <c r="D4" s="53">
        <v>7.883543561643841E-2</v>
      </c>
      <c r="E4" s="53">
        <v>9.5080344594594593E-2</v>
      </c>
      <c r="F4" s="53">
        <v>0.15155733108108099</v>
      </c>
      <c r="G4" s="53">
        <v>0.14753636351351401</v>
      </c>
    </row>
    <row r="5" spans="1:15" ht="15.75" customHeight="1" x14ac:dyDescent="0.25">
      <c r="B5" s="5" t="s">
        <v>105</v>
      </c>
      <c r="C5" s="45">
        <v>4.3078841095890399E-2</v>
      </c>
      <c r="D5" s="53">
        <v>4.3078841095890399E-2</v>
      </c>
      <c r="E5" s="53">
        <v>3.5663143243243198E-2</v>
      </c>
      <c r="F5" s="53">
        <v>7.1644298648648602E-2</v>
      </c>
      <c r="G5" s="53">
        <v>6.4135001351351403E-2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0.74829542472685828</v>
      </c>
      <c r="D8" s="52">
        <f>IFERROR(1-_xlfn.NORM.DIST(_xlfn.NORM.INV(SUM(D10:D11), 0, 1) + 1, 0, 1, TRUE), "")</f>
        <v>0.74829542472685828</v>
      </c>
      <c r="E8" s="52">
        <f>IFERROR(1-_xlfn.NORM.DIST(_xlfn.NORM.INV(SUM(E10:E11), 0, 1) + 1, 0, 1, TRUE), "")</f>
        <v>0.78445700575695343</v>
      </c>
      <c r="F8" s="52">
        <f>IFERROR(1-_xlfn.NORM.DIST(_xlfn.NORM.INV(SUM(F10:F11), 0, 1) + 1, 0, 1, TRUE), "")</f>
        <v>0.83285025048157679</v>
      </c>
      <c r="G8" s="52">
        <f>IFERROR(1-_xlfn.NORM.DIST(_xlfn.NORM.INV(SUM(G10:G11), 0, 1) + 1, 0, 1, TRUE), "")</f>
        <v>0.86465701739449596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0.20415929445122397</v>
      </c>
      <c r="D9" s="52">
        <f>IFERROR(_xlfn.NORM.DIST(_xlfn.NORM.INV(SUM(D10:D11), 0, 1) + 1, 0, 1, TRUE) - SUM(D10:D11), "")</f>
        <v>0.20415929445122397</v>
      </c>
      <c r="E9" s="52">
        <f>IFERROR(_xlfn.NORM.DIST(_xlfn.NORM.INV(SUM(E10:E11), 0, 1) + 1, 0, 1, TRUE) - SUM(E10:E11), "")</f>
        <v>0.1786012861349385</v>
      </c>
      <c r="F9" s="52">
        <f>IFERROR(_xlfn.NORM.DIST(_xlfn.NORM.INV(SUM(F10:F11), 0, 1) + 1, 0, 1, TRUE) - SUM(F10:F11), "")</f>
        <v>0.14247096699343242</v>
      </c>
      <c r="G9" s="52">
        <f>IFERROR(_xlfn.NORM.DIST(_xlfn.NORM.INV(SUM(G10:G11), 0, 1) + 1, 0, 1, TRUE) - SUM(G10:G11), "")</f>
        <v>0.11754374206496343</v>
      </c>
    </row>
    <row r="10" spans="1:15" ht="15.75" customHeight="1" x14ac:dyDescent="0.25">
      <c r="B10" s="5" t="s">
        <v>109</v>
      </c>
      <c r="C10" s="45">
        <v>2.9596563013698601E-2</v>
      </c>
      <c r="D10" s="53">
        <v>2.9596563013698601E-2</v>
      </c>
      <c r="E10" s="53">
        <v>2.6053795945945899E-2</v>
      </c>
      <c r="F10" s="53">
        <v>1.7234675675675701E-2</v>
      </c>
      <c r="G10" s="53">
        <v>1.32244202702703E-2</v>
      </c>
    </row>
    <row r="11" spans="1:15" ht="15.75" customHeight="1" x14ac:dyDescent="0.25">
      <c r="B11" s="5" t="s">
        <v>110</v>
      </c>
      <c r="C11" s="45">
        <v>1.7948717808219199E-2</v>
      </c>
      <c r="D11" s="53">
        <v>1.7948717808219199E-2</v>
      </c>
      <c r="E11" s="53">
        <v>1.08879121621622E-2</v>
      </c>
      <c r="F11" s="53">
        <v>7.4441068493150686E-3</v>
      </c>
      <c r="G11" s="53">
        <v>4.57482027027027E-3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0.53986826333333293</v>
      </c>
      <c r="D2" s="53">
        <v>0.36057784494382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0.118684952222222</v>
      </c>
      <c r="D3" s="53">
        <v>0.128159826966292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0.29430393555555601</v>
      </c>
      <c r="D4" s="53">
        <v>0.40696189550561801</v>
      </c>
      <c r="E4" s="53">
        <v>0.73861227826087006</v>
      </c>
      <c r="F4" s="53">
        <v>0.484822646739131</v>
      </c>
      <c r="G4" s="53">
        <v>0</v>
      </c>
    </row>
    <row r="5" spans="1:7" x14ac:dyDescent="0.25">
      <c r="B5" s="3" t="s">
        <v>122</v>
      </c>
      <c r="C5" s="52">
        <v>4.7031312222222198E-2</v>
      </c>
      <c r="D5" s="52">
        <v>0.10405767555555601</v>
      </c>
      <c r="E5" s="52">
        <f>1-SUM(E2:E4)</f>
        <v>0.26138772173912994</v>
      </c>
      <c r="F5" s="52">
        <f>1-SUM(F2:F4)</f>
        <v>0.515177353260869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21B65A-2629-4B01-9F10-D8EFAC0DBCD5}"/>
</file>

<file path=customXml/itemProps2.xml><?xml version="1.0" encoding="utf-8"?>
<ds:datastoreItem xmlns:ds="http://schemas.openxmlformats.org/officeDocument/2006/customXml" ds:itemID="{8C40D8B9-15B4-4AEB-953F-16D9391D65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2024-03-26T04:25:06Z</dcterms:modified>
</cp:coreProperties>
</file>