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402BD607-8747-4EBD-A097-BB98133CDE0A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7" i="2"/>
  <c r="A36" i="2"/>
  <c r="A35" i="2"/>
  <c r="A34" i="2"/>
  <c r="A32" i="2"/>
  <c r="A29" i="2"/>
  <c r="A28" i="2"/>
  <c r="A27" i="2"/>
  <c r="A26" i="2"/>
  <c r="A24" i="2"/>
  <c r="A21" i="2"/>
  <c r="A20" i="2"/>
  <c r="A19" i="2"/>
  <c r="A18" i="2"/>
  <c r="A16" i="2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3" i="2" s="1"/>
  <c r="C33" i="1"/>
  <c r="C20" i="1"/>
  <c r="A4" i="2" l="1"/>
  <c r="A5" i="2" s="1"/>
  <c r="A6" i="2"/>
  <c r="A7" i="2" s="1"/>
  <c r="A8" i="2"/>
  <c r="A9" i="2" s="1"/>
  <c r="A10" i="2" s="1"/>
  <c r="A11" i="2" s="1"/>
  <c r="A12" i="2" s="1"/>
  <c r="A13" i="2" s="1"/>
  <c r="A14" i="2"/>
  <c r="A22" i="2"/>
  <c r="A30" i="2"/>
  <c r="A38" i="2"/>
  <c r="A40" i="2"/>
  <c r="A15" i="2"/>
  <c r="A23" i="2"/>
  <c r="A31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<sst xmlns="http://schemas.openxmlformats.org/spreadsheetml/2006/main" count="2092" uniqueCount="341">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</sst>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2269547.265625</v>
      </c>
    </row>
    <row r="8" spans="1:3" ht="15" customHeight="1" x14ac:dyDescent="0.25">
      <c r="B8" s="5" t="s">
        <v>8</v>
      </c>
      <c r="C8" s="44">
        <v>0.10199999999999999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0.73104637145996099</v>
      </c>
    </row>
    <row r="11" spans="1:3" ht="15" customHeight="1" x14ac:dyDescent="0.25">
      <c r="B11" s="5" t="s">
        <v>11</v>
      </c>
      <c r="C11" s="45">
        <v>0.96200000000000008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0.17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0.18629999999999999</v>
      </c>
    </row>
    <row r="24" spans="1:3" ht="15" customHeight="1" x14ac:dyDescent="0.25">
      <c r="B24" s="15" t="s">
        <v>22</v>
      </c>
      <c r="C24" s="45">
        <v>0.53220000000000001</v>
      </c>
    </row>
    <row r="25" spans="1:3" ht="15" customHeight="1" x14ac:dyDescent="0.25">
      <c r="B25" s="15" t="s">
        <v>23</v>
      </c>
      <c r="C25" s="45">
        <v>0.24540000000000001</v>
      </c>
    </row>
    <row r="26" spans="1:3" ht="15" customHeight="1" x14ac:dyDescent="0.25">
      <c r="B26" s="15" t="s">
        <v>24</v>
      </c>
      <c r="C26" s="45">
        <v>3.61E-2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0.34994163924792399</v>
      </c>
    </row>
    <row r="30" spans="1:3" ht="14.25" customHeight="1" x14ac:dyDescent="0.25">
      <c r="B30" s="25" t="s">
        <v>27</v>
      </c>
      <c r="C30" s="99">
        <v>0.10516916316476101</v>
      </c>
    </row>
    <row r="31" spans="1:3" ht="14.25" customHeight="1" x14ac:dyDescent="0.25">
      <c r="B31" s="25" t="s">
        <v>28</v>
      </c>
      <c r="C31" s="99">
        <v>8.4505866375242988E-2</v>
      </c>
    </row>
    <row r="32" spans="1:3" ht="14.25" customHeight="1" x14ac:dyDescent="0.25">
      <c r="B32" s="25" t="s">
        <v>29</v>
      </c>
      <c r="C32" s="99">
        <v>0.46038333121207198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14.99222</v>
      </c>
    </row>
    <row r="38" spans="1:5" ht="15" customHeight="1" x14ac:dyDescent="0.25">
      <c r="B38" s="11" t="s">
        <v>34</v>
      </c>
      <c r="C38" s="43">
        <v>21.063030000000001</v>
      </c>
      <c r="D38" s="12"/>
      <c r="E38" s="13"/>
    </row>
    <row r="39" spans="1:5" ht="15" customHeight="1" x14ac:dyDescent="0.25">
      <c r="B39" s="11" t="s">
        <v>35</v>
      </c>
      <c r="C39" s="43">
        <v>24.22973</v>
      </c>
      <c r="D39" s="12"/>
      <c r="E39" s="12"/>
    </row>
    <row r="40" spans="1:5" ht="15" customHeight="1" x14ac:dyDescent="0.25">
      <c r="B40" s="11" t="s">
        <v>36</v>
      </c>
      <c r="C40" s="100">
        <v>2.59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10.689030000000001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7.0407000000000004E-3</v>
      </c>
      <c r="D45" s="12"/>
    </row>
    <row r="46" spans="1:5" ht="15.75" customHeight="1" x14ac:dyDescent="0.25">
      <c r="B46" s="11" t="s">
        <v>41</v>
      </c>
      <c r="C46" s="45">
        <v>7.5650899999999993E-2</v>
      </c>
      <c r="D46" s="12"/>
    </row>
    <row r="47" spans="1:5" ht="15.75" customHeight="1" x14ac:dyDescent="0.25">
      <c r="B47" s="11" t="s">
        <v>42</v>
      </c>
      <c r="C47" s="45">
        <v>7.4305499999999997E-2</v>
      </c>
      <c r="D47" s="12"/>
      <c r="E47" s="13"/>
    </row>
    <row r="48" spans="1:5" ht="15" customHeight="1" x14ac:dyDescent="0.25">
      <c r="B48" s="11" t="s">
        <v>43</v>
      </c>
      <c r="C48" s="46">
        <v>0.8430029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0.58011699999999999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9.1047744999999902E-2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91.27399970601509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43.717353164893979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935.6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1.4824883808812159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14.73506506491457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14.73506506491457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14.73506506491457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14.73506506491457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14.73506506491457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14.73506506491457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1.474307802764647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21.412062375026149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21.412062375026149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17.19927253299581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25.79440028261962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5.2081376493661544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0.71090409500000007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20.734427315471159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189.5238105577576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0.83911365311495534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3.2374309865658208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0.98395579999999994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8.6805561005393574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7.6951063835616368E-2</v>
      </c>
      <c r="C3" s="21">
        <f>frac_mam_1_5months * 2.6</f>
        <v>7.6951063835616368E-2</v>
      </c>
      <c r="D3" s="21">
        <f>frac_mam_6_11months * 2.6</f>
        <v>6.773986945945934E-2</v>
      </c>
      <c r="E3" s="21">
        <f>frac_mam_12_23months * 2.6</f>
        <v>4.4810156756756821E-2</v>
      </c>
      <c r="F3" s="21">
        <f>frac_mam_24_59months * 2.6</f>
        <v>3.438349270270278E-2</v>
      </c>
    </row>
    <row r="4" spans="1:6" ht="15.75" customHeight="1" x14ac:dyDescent="0.25">
      <c r="A4" s="3" t="s">
        <v>205</v>
      </c>
      <c r="B4" s="21">
        <f>frac_sam_1month * 2.6</f>
        <v>4.6666666301369918E-2</v>
      </c>
      <c r="C4" s="21">
        <f>frac_sam_1_5months * 2.6</f>
        <v>4.6666666301369918E-2</v>
      </c>
      <c r="D4" s="21">
        <f>frac_sam_6_11months * 2.6</f>
        <v>2.830857162162172E-2</v>
      </c>
      <c r="E4" s="21">
        <f>frac_sam_12_23months * 2.6</f>
        <v>1.935467780821918E-2</v>
      </c>
      <c r="F4" s="21">
        <f>frac_sam_24_59months * 2.6</f>
        <v>1.1894532702702703E-2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0.10199999999999999</v>
      </c>
      <c r="E2" s="60">
        <f>food_insecure</f>
        <v>0.10199999999999999</v>
      </c>
      <c r="F2" s="60">
        <f>food_insecure</f>
        <v>0.10199999999999999</v>
      </c>
      <c r="G2" s="60">
        <f>food_insecure</f>
        <v>0.10199999999999999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0.10199999999999999</v>
      </c>
      <c r="F5" s="60">
        <f>food_insecure</f>
        <v>0.10199999999999999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0.10199999999999999</v>
      </c>
      <c r="F8" s="60">
        <f>food_insecure</f>
        <v>0.10199999999999999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0.10199999999999999</v>
      </c>
      <c r="F9" s="60">
        <f>food_insecure</f>
        <v>0.10199999999999999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0.10199999999999999</v>
      </c>
      <c r="I15" s="60">
        <f>food_insecure</f>
        <v>0.10199999999999999</v>
      </c>
      <c r="J15" s="60">
        <f>food_insecure</f>
        <v>0.10199999999999999</v>
      </c>
      <c r="K15" s="60">
        <f>food_insecure</f>
        <v>0.10199999999999999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0.96200000000000008</v>
      </c>
      <c r="I18" s="60">
        <f>frac_PW_health_facility</f>
        <v>0.96200000000000008</v>
      </c>
      <c r="J18" s="60">
        <f>frac_PW_health_facility</f>
        <v>0.96200000000000008</v>
      </c>
      <c r="K18" s="60">
        <f>frac_PW_health_facility</f>
        <v>0.96200000000000008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0.13754826470794676</v>
      </c>
      <c r="M25" s="60">
        <f>(1-food_insecure)*(0.49)+food_insecure*(0.7)</f>
        <v>0.51141999999999999</v>
      </c>
      <c r="N25" s="60">
        <f>(1-food_insecure)*(0.49)+food_insecure*(0.7)</f>
        <v>0.51141999999999999</v>
      </c>
      <c r="O25" s="60">
        <f>(1-food_insecure)*(0.49)+food_insecure*(0.7)</f>
        <v>0.51141999999999999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5.894925630340575E-2</v>
      </c>
      <c r="M26" s="60">
        <f>(1-food_insecure)*(0.21)+food_insecure*(0.3)</f>
        <v>0.21917999999999999</v>
      </c>
      <c r="N26" s="60">
        <f>(1-food_insecure)*(0.21)+food_insecure*(0.3)</f>
        <v>0.21917999999999999</v>
      </c>
      <c r="O26" s="60">
        <f>(1-food_insecure)*(0.21)+food_insecure*(0.3)</f>
        <v>0.21917999999999999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7.2456107528686503E-2</v>
      </c>
      <c r="M27" s="60">
        <f>(1-food_insecure)*(0.3)</f>
        <v>0.26939999999999997</v>
      </c>
      <c r="N27" s="60">
        <f>(1-food_insecure)*(0.3)</f>
        <v>0.26939999999999997</v>
      </c>
      <c r="O27" s="60">
        <f>(1-food_insecure)*(0.3)</f>
        <v>0.26939999999999997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0.73104637145996099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583508.85400000017</v>
      </c>
      <c r="C2" s="49">
        <v>1425000</v>
      </c>
      <c r="D2" s="49">
        <v>2734000</v>
      </c>
      <c r="E2" s="49">
        <v>8540000</v>
      </c>
      <c r="F2" s="49">
        <v>7340000</v>
      </c>
      <c r="G2" s="17">
        <f t="shared" ref="G2:G13" si="0">C2+D2+E2+F2</f>
        <v>20039000</v>
      </c>
      <c r="H2" s="17">
        <f t="shared" ref="H2:H13" si="1">(B2 + stillbirth*B2/(1000-stillbirth))/(1-abortion)</f>
        <v>670242.48521354049</v>
      </c>
      <c r="I2" s="17">
        <f t="shared" ref="I2:I13" si="2">G2-H2</f>
        <v>19368757.51478646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580437.6</v>
      </c>
      <c r="C3" s="50">
        <v>1430000</v>
      </c>
      <c r="D3" s="50">
        <v>2744000</v>
      </c>
      <c r="E3" s="50">
        <v>8501000</v>
      </c>
      <c r="F3" s="50">
        <v>7463000</v>
      </c>
      <c r="G3" s="17">
        <f t="shared" si="0"/>
        <v>20138000</v>
      </c>
      <c r="H3" s="17">
        <f t="shared" si="1"/>
        <v>666714.71541266935</v>
      </c>
      <c r="I3" s="17">
        <f t="shared" si="2"/>
        <v>19471285.284587331</v>
      </c>
    </row>
    <row r="4" spans="1:9" ht="15.75" customHeight="1" x14ac:dyDescent="0.25">
      <c r="A4" s="5">
        <f t="shared" si="3"/>
        <v>2026</v>
      </c>
      <c r="B4" s="49">
        <v>578349.40240000014</v>
      </c>
      <c r="C4" s="50">
        <v>1435000</v>
      </c>
      <c r="D4" s="50">
        <v>2758000</v>
      </c>
      <c r="E4" s="50">
        <v>8402000</v>
      </c>
      <c r="F4" s="50">
        <v>7591000</v>
      </c>
      <c r="G4" s="17">
        <f t="shared" si="0"/>
        <v>20186000</v>
      </c>
      <c r="H4" s="17">
        <f t="shared" si="1"/>
        <v>664316.12498949666</v>
      </c>
      <c r="I4" s="17">
        <f t="shared" si="2"/>
        <v>19521683.875010502</v>
      </c>
    </row>
    <row r="5" spans="1:9" ht="15.75" customHeight="1" x14ac:dyDescent="0.25">
      <c r="A5" s="5">
        <f t="shared" si="3"/>
        <v>2027</v>
      </c>
      <c r="B5" s="49">
        <v>575987.78099999996</v>
      </c>
      <c r="C5" s="50">
        <v>1439000</v>
      </c>
      <c r="D5" s="50">
        <v>2771000</v>
      </c>
      <c r="E5" s="50">
        <v>8244000</v>
      </c>
      <c r="F5" s="50">
        <v>7724000</v>
      </c>
      <c r="G5" s="17">
        <f t="shared" si="0"/>
        <v>20178000</v>
      </c>
      <c r="H5" s="17">
        <f t="shared" si="1"/>
        <v>661603.46864260663</v>
      </c>
      <c r="I5" s="17">
        <f t="shared" si="2"/>
        <v>19516396.531357393</v>
      </c>
    </row>
    <row r="6" spans="1:9" ht="15.75" customHeight="1" x14ac:dyDescent="0.25">
      <c r="A6" s="5">
        <f t="shared" si="3"/>
        <v>2028</v>
      </c>
      <c r="B6" s="49">
        <v>573357.47340000013</v>
      </c>
      <c r="C6" s="50">
        <v>1442000</v>
      </c>
      <c r="D6" s="50">
        <v>2785000</v>
      </c>
      <c r="E6" s="50">
        <v>8039000</v>
      </c>
      <c r="F6" s="50">
        <v>7857000</v>
      </c>
      <c r="G6" s="17">
        <f t="shared" si="0"/>
        <v>20123000</v>
      </c>
      <c r="H6" s="17">
        <f t="shared" si="1"/>
        <v>658582.18817596964</v>
      </c>
      <c r="I6" s="17">
        <f t="shared" si="2"/>
        <v>19464417.811824031</v>
      </c>
    </row>
    <row r="7" spans="1:9" ht="15.75" customHeight="1" x14ac:dyDescent="0.25">
      <c r="A7" s="5">
        <f t="shared" si="3"/>
        <v>2029</v>
      </c>
      <c r="B7" s="49">
        <v>570478.87980000011</v>
      </c>
      <c r="C7" s="50">
        <v>1444000</v>
      </c>
      <c r="D7" s="50">
        <v>2799000</v>
      </c>
      <c r="E7" s="50">
        <v>7803000</v>
      </c>
      <c r="F7" s="50">
        <v>7985000</v>
      </c>
      <c r="G7" s="17">
        <f t="shared" si="0"/>
        <v>20031000</v>
      </c>
      <c r="H7" s="17">
        <f t="shared" si="1"/>
        <v>655275.71610590955</v>
      </c>
      <c r="I7" s="17">
        <f t="shared" si="2"/>
        <v>19375724.283894092</v>
      </c>
    </row>
    <row r="8" spans="1:9" ht="15.75" customHeight="1" x14ac:dyDescent="0.25">
      <c r="A8" s="5">
        <f t="shared" si="3"/>
        <v>2030</v>
      </c>
      <c r="B8" s="49">
        <v>567309.75</v>
      </c>
      <c r="C8" s="50">
        <v>1445000</v>
      </c>
      <c r="D8" s="50">
        <v>2811000</v>
      </c>
      <c r="E8" s="50">
        <v>7556000</v>
      </c>
      <c r="F8" s="50">
        <v>8102000</v>
      </c>
      <c r="G8" s="17">
        <f t="shared" si="0"/>
        <v>19914000</v>
      </c>
      <c r="H8" s="17">
        <f t="shared" si="1"/>
        <v>651635.5220993309</v>
      </c>
      <c r="I8" s="17">
        <f t="shared" si="2"/>
        <v>19262364.477900669</v>
      </c>
    </row>
    <row r="9" spans="1:9" ht="15.75" customHeight="1" x14ac:dyDescent="0.25">
      <c r="A9" s="5">
        <f t="shared" si="3"/>
        <v>2031</v>
      </c>
      <c r="B9" s="49">
        <v>564995.59228571423</v>
      </c>
      <c r="C9" s="50">
        <v>1447857.142857143</v>
      </c>
      <c r="D9" s="50">
        <v>2822000</v>
      </c>
      <c r="E9" s="50">
        <v>7415428.5714285718</v>
      </c>
      <c r="F9" s="50">
        <v>8210857.1428571427</v>
      </c>
      <c r="G9" s="17">
        <f t="shared" si="0"/>
        <v>19896142.857142858</v>
      </c>
      <c r="H9" s="17">
        <f t="shared" si="1"/>
        <v>648977.38451158651</v>
      </c>
      <c r="I9" s="17">
        <f t="shared" si="2"/>
        <v>19247165.472631272</v>
      </c>
    </row>
    <row r="10" spans="1:9" ht="15.75" customHeight="1" x14ac:dyDescent="0.25">
      <c r="A10" s="5">
        <f t="shared" si="3"/>
        <v>2032</v>
      </c>
      <c r="B10" s="49">
        <v>562789.59118367336</v>
      </c>
      <c r="C10" s="50">
        <v>1450408.163265306</v>
      </c>
      <c r="D10" s="50">
        <v>2833142.8571428568</v>
      </c>
      <c r="E10" s="50">
        <v>7260346.9387755115</v>
      </c>
      <c r="F10" s="50">
        <v>8317693.8775510201</v>
      </c>
      <c r="G10" s="17">
        <f t="shared" si="0"/>
        <v>19861591.836734693</v>
      </c>
      <c r="H10" s="17">
        <f t="shared" si="1"/>
        <v>646443.48009714624</v>
      </c>
      <c r="I10" s="17">
        <f t="shared" si="2"/>
        <v>19215148.356637549</v>
      </c>
    </row>
    <row r="11" spans="1:9" ht="15.75" customHeight="1" x14ac:dyDescent="0.25">
      <c r="A11" s="5">
        <f t="shared" si="3"/>
        <v>2033</v>
      </c>
      <c r="B11" s="49">
        <v>560566.76100991236</v>
      </c>
      <c r="C11" s="50">
        <v>1452609.3294460641</v>
      </c>
      <c r="D11" s="50">
        <v>2843877.551020409</v>
      </c>
      <c r="E11" s="50">
        <v>7097253.6443148693</v>
      </c>
      <c r="F11" s="50">
        <v>8421507.2886297368</v>
      </c>
      <c r="G11" s="17">
        <f t="shared" si="0"/>
        <v>19815247.813411079</v>
      </c>
      <c r="H11" s="17">
        <f t="shared" si="1"/>
        <v>643890.2451125246</v>
      </c>
      <c r="I11" s="17">
        <f t="shared" si="2"/>
        <v>19171357.568298556</v>
      </c>
    </row>
    <row r="12" spans="1:9" ht="15.75" customHeight="1" x14ac:dyDescent="0.25">
      <c r="A12" s="5">
        <f t="shared" si="3"/>
        <v>2034</v>
      </c>
      <c r="B12" s="49">
        <v>558363.75815418561</v>
      </c>
      <c r="C12" s="50">
        <v>1454553.5193669309</v>
      </c>
      <c r="D12" s="50">
        <v>2854288.62973761</v>
      </c>
      <c r="E12" s="50">
        <v>6933432.7363598514</v>
      </c>
      <c r="F12" s="50">
        <v>8521151.1870054137</v>
      </c>
      <c r="G12" s="17">
        <f t="shared" si="0"/>
        <v>19763426.072469808</v>
      </c>
      <c r="H12" s="17">
        <f t="shared" si="1"/>
        <v>641359.78460822732</v>
      </c>
      <c r="I12" s="17">
        <f t="shared" si="2"/>
        <v>19122066.287861582</v>
      </c>
    </row>
    <row r="13" spans="1:9" ht="15.75" customHeight="1" x14ac:dyDescent="0.25">
      <c r="A13" s="5">
        <f t="shared" si="3"/>
        <v>2035</v>
      </c>
      <c r="B13" s="49">
        <v>556221.79883335496</v>
      </c>
      <c r="C13" s="50">
        <v>1456346.8792764919</v>
      </c>
      <c r="D13" s="50">
        <v>2864187.005414411</v>
      </c>
      <c r="E13" s="50">
        <v>6775494.5558398291</v>
      </c>
      <c r="F13" s="50">
        <v>8616029.9280061871</v>
      </c>
      <c r="G13" s="17">
        <f t="shared" si="0"/>
        <v>19712058.368536919</v>
      </c>
      <c r="H13" s="17">
        <f t="shared" si="1"/>
        <v>638899.44124140695</v>
      </c>
      <c r="I13" s="17">
        <f t="shared" si="2"/>
        <v>19073158.927295513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0.60712593571476592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0.58000396887925176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0.86439846440672419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0.85066873635457152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0.86439846440672419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0.85066873635457152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0.40581843723295585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0.37901373565356339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0.83124604099078836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0.81487849083857056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0.83124604099078836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0.81487849083857056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0.90906155986563708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0.89932731780327335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0.89784607612340872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0.88706045580376558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0.89784607612340872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0.88706045580376558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0.89781320253423269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0.16119969142408941</v>
      </c>
    </row>
    <row r="5" spans="1:8" ht="15.75" customHeight="1" x14ac:dyDescent="0.25">
      <c r="B5" s="19" t="s">
        <v>70</v>
      </c>
      <c r="C5" s="101">
        <v>6.5832262834305141E-2</v>
      </c>
    </row>
    <row r="6" spans="1:8" ht="15.75" customHeight="1" x14ac:dyDescent="0.25">
      <c r="B6" s="19" t="s">
        <v>71</v>
      </c>
      <c r="C6" s="101">
        <v>0.14184394821056301</v>
      </c>
    </row>
    <row r="7" spans="1:8" ht="15.75" customHeight="1" x14ac:dyDescent="0.25">
      <c r="B7" s="19" t="s">
        <v>72</v>
      </c>
      <c r="C7" s="101">
        <v>0.39461551247407772</v>
      </c>
    </row>
    <row r="8" spans="1:8" ht="15.75" customHeight="1" x14ac:dyDescent="0.25">
      <c r="B8" s="19" t="s">
        <v>73</v>
      </c>
      <c r="C8" s="101">
        <v>7.4852374206232171E-5</v>
      </c>
    </row>
    <row r="9" spans="1:8" ht="15.75" customHeight="1" x14ac:dyDescent="0.25">
      <c r="B9" s="19" t="s">
        <v>74</v>
      </c>
      <c r="C9" s="101">
        <v>0.1777144467984253</v>
      </c>
    </row>
    <row r="10" spans="1:8" ht="15.75" customHeight="1" x14ac:dyDescent="0.25">
      <c r="B10" s="19" t="s">
        <v>75</v>
      </c>
      <c r="C10" s="101">
        <v>5.8719285884333283E-2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0.1802786786201154</v>
      </c>
      <c r="D14" s="55">
        <v>0.1802786786201154</v>
      </c>
      <c r="E14" s="55">
        <v>0.1802786786201154</v>
      </c>
      <c r="F14" s="55">
        <v>0.1802786786201154</v>
      </c>
    </row>
    <row r="15" spans="1:8" ht="15.75" customHeight="1" x14ac:dyDescent="0.25">
      <c r="B15" s="19" t="s">
        <v>82</v>
      </c>
      <c r="C15" s="101">
        <v>0.27581630038978422</v>
      </c>
      <c r="D15" s="101">
        <v>0.27581630038978422</v>
      </c>
      <c r="E15" s="101">
        <v>0.27581630038978422</v>
      </c>
      <c r="F15" s="101">
        <v>0.27581630038978422</v>
      </c>
    </row>
    <row r="16" spans="1:8" ht="15.75" customHeight="1" x14ac:dyDescent="0.25">
      <c r="B16" s="19" t="s">
        <v>83</v>
      </c>
      <c r="C16" s="101">
        <v>5.0478112893712693E-2</v>
      </c>
      <c r="D16" s="101">
        <v>5.0478112893712693E-2</v>
      </c>
      <c r="E16" s="101">
        <v>5.0478112893712693E-2</v>
      </c>
      <c r="F16" s="101">
        <v>5.0478112893712693E-2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3.0939452737560089E-2</v>
      </c>
      <c r="D18" s="101">
        <v>3.0939452737560089E-2</v>
      </c>
      <c r="E18" s="101">
        <v>3.0939452737560089E-2</v>
      </c>
      <c r="F18" s="101">
        <v>3.0939452737560089E-2</v>
      </c>
    </row>
    <row r="19" spans="1:8" ht="15.75" customHeight="1" x14ac:dyDescent="0.25">
      <c r="B19" s="19" t="s">
        <v>86</v>
      </c>
      <c r="C19" s="101">
        <v>1.026055393849703E-2</v>
      </c>
      <c r="D19" s="101">
        <v>1.026055393849703E-2</v>
      </c>
      <c r="E19" s="101">
        <v>1.026055393849703E-2</v>
      </c>
      <c r="F19" s="101">
        <v>1.026055393849703E-2</v>
      </c>
    </row>
    <row r="20" spans="1:8" ht="15.75" customHeight="1" x14ac:dyDescent="0.25">
      <c r="B20" s="19" t="s">
        <v>87</v>
      </c>
      <c r="C20" s="101">
        <v>3.5903363395069353E-2</v>
      </c>
      <c r="D20" s="101">
        <v>3.5903363395069353E-2</v>
      </c>
      <c r="E20" s="101">
        <v>3.5903363395069353E-2</v>
      </c>
      <c r="F20" s="101">
        <v>3.5903363395069353E-2</v>
      </c>
    </row>
    <row r="21" spans="1:8" ht="15.75" customHeight="1" x14ac:dyDescent="0.25">
      <c r="B21" s="19" t="s">
        <v>88</v>
      </c>
      <c r="C21" s="101">
        <v>0.31616327977805031</v>
      </c>
      <c r="D21" s="101">
        <v>0.31616327977805031</v>
      </c>
      <c r="E21" s="101">
        <v>0.31616327977805031</v>
      </c>
      <c r="F21" s="101">
        <v>0.31616327977805031</v>
      </c>
    </row>
    <row r="22" spans="1:8" ht="15.75" customHeight="1" x14ac:dyDescent="0.25">
      <c r="B22" s="19" t="s">
        <v>89</v>
      </c>
      <c r="C22" s="101">
        <v>0.1001602582472108</v>
      </c>
      <c r="D22" s="101">
        <v>0.1001602582472108</v>
      </c>
      <c r="E22" s="101">
        <v>0.1001602582472108</v>
      </c>
      <c r="F22" s="101">
        <v>0.1001602582472108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5.6534050000000002E-2</v>
      </c>
    </row>
    <row r="27" spans="1:8" ht="15.75" customHeight="1" x14ac:dyDescent="0.25">
      <c r="B27" s="19" t="s">
        <v>92</v>
      </c>
      <c r="C27" s="101">
        <v>3.5322311000000002E-2</v>
      </c>
    </row>
    <row r="28" spans="1:8" ht="15.75" customHeight="1" x14ac:dyDescent="0.25">
      <c r="B28" s="19" t="s">
        <v>93</v>
      </c>
      <c r="C28" s="101">
        <v>4.2593103E-2</v>
      </c>
    </row>
    <row r="29" spans="1:8" ht="15.75" customHeight="1" x14ac:dyDescent="0.25">
      <c r="B29" s="19" t="s">
        <v>94</v>
      </c>
      <c r="C29" s="101">
        <v>0.27419058800000001</v>
      </c>
    </row>
    <row r="30" spans="1:8" ht="15.75" customHeight="1" x14ac:dyDescent="0.25">
      <c r="B30" s="19" t="s">
        <v>95</v>
      </c>
      <c r="C30" s="101">
        <v>6.2699299999999999E-2</v>
      </c>
    </row>
    <row r="31" spans="1:8" ht="15.75" customHeight="1" x14ac:dyDescent="0.25">
      <c r="B31" s="19" t="s">
        <v>96</v>
      </c>
      <c r="C31" s="101">
        <v>0.140173941</v>
      </c>
    </row>
    <row r="32" spans="1:8" ht="15.75" customHeight="1" x14ac:dyDescent="0.25">
      <c r="B32" s="19" t="s">
        <v>97</v>
      </c>
      <c r="C32" s="101">
        <v>2.4544165999999999E-2</v>
      </c>
    </row>
    <row r="33" spans="2:3" ht="15.75" customHeight="1" x14ac:dyDescent="0.25">
      <c r="B33" s="19" t="s">
        <v>98</v>
      </c>
      <c r="C33" s="101">
        <v>0.119318915</v>
      </c>
    </row>
    <row r="34" spans="2:3" ht="15.75" customHeight="1" x14ac:dyDescent="0.25">
      <c r="B34" s="19" t="s">
        <v>99</v>
      </c>
      <c r="C34" s="101">
        <v>0.24462362800000001</v>
      </c>
    </row>
    <row r="35" spans="2:3" ht="15.75" customHeight="1" x14ac:dyDescent="0.25">
      <c r="B35" s="27" t="s">
        <v>30</v>
      </c>
      <c r="C35" s="48">
        <f>SUM(C26:C34)</f>
        <v>1.0000000019999999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0.56571320635899591</v>
      </c>
      <c r="D2" s="52">
        <f>IFERROR(1-_xlfn.NORM.DIST(_xlfn.NORM.INV(SUM(D4:D5), 0, 1) + 1, 0, 1, TRUE), "")</f>
        <v>0.56571320635899591</v>
      </c>
      <c r="E2" s="52">
        <f>IFERROR(1-_xlfn.NORM.DIST(_xlfn.NORM.INV(SUM(E4:E5), 0, 1) + 1, 0, 1, TRUE), "")</f>
        <v>0.5489003245052726</v>
      </c>
      <c r="F2" s="52">
        <f>IFERROR(1-_xlfn.NORM.DIST(_xlfn.NORM.INV(SUM(F4:F5), 0, 1) + 1, 0, 1, TRUE), "")</f>
        <v>0.40571757652982099</v>
      </c>
      <c r="G2" s="52">
        <f>IFERROR(1-_xlfn.NORM.DIST(_xlfn.NORM.INV(SUM(G4:G5), 0, 1) + 1, 0, 1, TRUE), "")</f>
        <v>0.42098878903416415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0.31237251692867529</v>
      </c>
      <c r="D3" s="52">
        <f>IFERROR(_xlfn.NORM.DIST(_xlfn.NORM.INV(SUM(D4:D5), 0, 1) + 1, 0, 1, TRUE) - SUM(D4:D5), "")</f>
        <v>0.31237251692867529</v>
      </c>
      <c r="E3" s="52">
        <f>IFERROR(_xlfn.NORM.DIST(_xlfn.NORM.INV(SUM(E4:E5), 0, 1) + 1, 0, 1, TRUE) - SUM(E4:E5), "")</f>
        <v>0.32035618765688967</v>
      </c>
      <c r="F3" s="52">
        <f>IFERROR(_xlfn.NORM.DIST(_xlfn.NORM.INV(SUM(F4:F5), 0, 1) + 1, 0, 1, TRUE) - SUM(F4:F5), "")</f>
        <v>0.37108079374044944</v>
      </c>
      <c r="G3" s="52">
        <f>IFERROR(_xlfn.NORM.DIST(_xlfn.NORM.INV(SUM(G4:G5), 0, 1) + 1, 0, 1, TRUE) - SUM(G4:G5), "")</f>
        <v>0.36733984610097042</v>
      </c>
    </row>
    <row r="4" spans="1:15" ht="15.75" customHeight="1" x14ac:dyDescent="0.25">
      <c r="B4" s="5" t="s">
        <v>104</v>
      </c>
      <c r="C4" s="45">
        <v>7.883543561643841E-2</v>
      </c>
      <c r="D4" s="53">
        <v>7.883543561643841E-2</v>
      </c>
      <c r="E4" s="53">
        <v>9.5080344594594593E-2</v>
      </c>
      <c r="F4" s="53">
        <v>0.15155733108108099</v>
      </c>
      <c r="G4" s="53">
        <v>0.14753636351351401</v>
      </c>
    </row>
    <row r="5" spans="1:15" ht="15.75" customHeight="1" x14ac:dyDescent="0.25">
      <c r="B5" s="5" t="s">
        <v>105</v>
      </c>
      <c r="C5" s="45">
        <v>4.3078841095890399E-2</v>
      </c>
      <c r="D5" s="53">
        <v>4.3078841095890399E-2</v>
      </c>
      <c r="E5" s="53">
        <v>3.5663143243243198E-2</v>
      </c>
      <c r="F5" s="53">
        <v>7.1644298648648602E-2</v>
      </c>
      <c r="G5" s="53">
        <v>6.4135001351351403E-2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0.74829542472685828</v>
      </c>
      <c r="D8" s="52">
        <f>IFERROR(1-_xlfn.NORM.DIST(_xlfn.NORM.INV(SUM(D10:D11), 0, 1) + 1, 0, 1, TRUE), "")</f>
        <v>0.74829542472685828</v>
      </c>
      <c r="E8" s="52">
        <f>IFERROR(1-_xlfn.NORM.DIST(_xlfn.NORM.INV(SUM(E10:E11), 0, 1) + 1, 0, 1, TRUE), "")</f>
        <v>0.78445700575695343</v>
      </c>
      <c r="F8" s="52">
        <f>IFERROR(1-_xlfn.NORM.DIST(_xlfn.NORM.INV(SUM(F10:F11), 0, 1) + 1, 0, 1, TRUE), "")</f>
        <v>0.83285025048157679</v>
      </c>
      <c r="G8" s="52">
        <f>IFERROR(1-_xlfn.NORM.DIST(_xlfn.NORM.INV(SUM(G10:G11), 0, 1) + 1, 0, 1, TRUE), "")</f>
        <v>0.86465701739449596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0.20415929445122397</v>
      </c>
      <c r="D9" s="52">
        <f>IFERROR(_xlfn.NORM.DIST(_xlfn.NORM.INV(SUM(D10:D11), 0, 1) + 1, 0, 1, TRUE) - SUM(D10:D11), "")</f>
        <v>0.20415929445122397</v>
      </c>
      <c r="E9" s="52">
        <f>IFERROR(_xlfn.NORM.DIST(_xlfn.NORM.INV(SUM(E10:E11), 0, 1) + 1, 0, 1, TRUE) - SUM(E10:E11), "")</f>
        <v>0.1786012861349385</v>
      </c>
      <c r="F9" s="52">
        <f>IFERROR(_xlfn.NORM.DIST(_xlfn.NORM.INV(SUM(F10:F11), 0, 1) + 1, 0, 1, TRUE) - SUM(F10:F11), "")</f>
        <v>0.14247096699343242</v>
      </c>
      <c r="G9" s="52">
        <f>IFERROR(_xlfn.NORM.DIST(_xlfn.NORM.INV(SUM(G10:G11), 0, 1) + 1, 0, 1, TRUE) - SUM(G10:G11), "")</f>
        <v>0.11754374206496343</v>
      </c>
    </row>
    <row r="10" spans="1:15" ht="15.75" customHeight="1" x14ac:dyDescent="0.25">
      <c r="B10" s="5" t="s">
        <v>109</v>
      </c>
      <c r="C10" s="45">
        <v>2.9596563013698601E-2</v>
      </c>
      <c r="D10" s="53">
        <v>2.9596563013698601E-2</v>
      </c>
      <c r="E10" s="53">
        <v>2.6053795945945899E-2</v>
      </c>
      <c r="F10" s="53">
        <v>1.7234675675675701E-2</v>
      </c>
      <c r="G10" s="53">
        <v>1.32244202702703E-2</v>
      </c>
    </row>
    <row r="11" spans="1:15" ht="15.75" customHeight="1" x14ac:dyDescent="0.25">
      <c r="B11" s="5" t="s">
        <v>110</v>
      </c>
      <c r="C11" s="45">
        <v>1.7948717808219199E-2</v>
      </c>
      <c r="D11" s="53">
        <v>1.7948717808219199E-2</v>
      </c>
      <c r="E11" s="53">
        <v>1.08879121621622E-2</v>
      </c>
      <c r="F11" s="53">
        <v>7.4441068493150686E-3</v>
      </c>
      <c r="G11" s="53">
        <v>4.57482027027027E-3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0.10628020924999999</v>
      </c>
      <c r="D14" s="54">
        <v>0.10001147951100001</v>
      </c>
      <c r="E14" s="54">
        <v>0.10001147951100001</v>
      </c>
      <c r="F14" s="54">
        <v>3.3530111506E-2</v>
      </c>
      <c r="G14" s="54">
        <v>3.3530111506E-2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0.23599999999999999</v>
      </c>
      <c r="M14" s="55">
        <v>0.23599999999999999</v>
      </c>
      <c r="N14" s="55">
        <v>0.23599999999999999</v>
      </c>
      <c r="O14" s="55">
        <v>0.23599999999999999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6.1654956149482243E-2</v>
      </c>
      <c r="D15" s="52">
        <f t="shared" si="0"/>
        <v>5.8018359459482791E-2</v>
      </c>
      <c r="E15" s="52">
        <f t="shared" si="0"/>
        <v>5.8018359459482791E-2</v>
      </c>
      <c r="F15" s="52">
        <f t="shared" si="0"/>
        <v>1.9451387696526202E-2</v>
      </c>
      <c r="G15" s="52">
        <f t="shared" si="0"/>
        <v>1.9451387696526202E-2</v>
      </c>
      <c r="H15" s="52">
        <f t="shared" si="0"/>
        <v>0.16881404699999999</v>
      </c>
      <c r="I15" s="52">
        <f t="shared" si="0"/>
        <v>0.16881404699999999</v>
      </c>
      <c r="J15" s="52">
        <f t="shared" si="0"/>
        <v>0.16881404699999999</v>
      </c>
      <c r="K15" s="52">
        <f t="shared" si="0"/>
        <v>0.16881404699999999</v>
      </c>
      <c r="L15" s="52">
        <f t="shared" si="0"/>
        <v>0.13690761199999998</v>
      </c>
      <c r="M15" s="52">
        <f t="shared" si="0"/>
        <v>0.13690761199999998</v>
      </c>
      <c r="N15" s="52">
        <f t="shared" si="0"/>
        <v>0.13690761199999998</v>
      </c>
      <c r="O15" s="52">
        <f t="shared" si="0"/>
        <v>0.13690761199999998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0.53986826333333293</v>
      </c>
      <c r="D2" s="53">
        <v>0.36057784494382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0.118684952222222</v>
      </c>
      <c r="D3" s="53">
        <v>0.128159826966292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0.29430393555555601</v>
      </c>
      <c r="D4" s="53">
        <v>0.40696189550561801</v>
      </c>
      <c r="E4" s="53">
        <v>0.73861227826087006</v>
      </c>
      <c r="F4" s="53">
        <v>0.484822646739131</v>
      </c>
      <c r="G4" s="53">
        <v>0</v>
      </c>
    </row>
    <row r="5" spans="1:7" x14ac:dyDescent="0.25">
      <c r="B5" s="3" t="s">
        <v>122</v>
      </c>
      <c r="C5" s="52">
        <v>4.7031312222222198E-2</v>
      </c>
      <c r="D5" s="52">
        <v>0.10405767555555601</v>
      </c>
      <c r="E5" s="52">
        <f>1-SUM(E2:E4)</f>
        <v>0.26138772173912994</v>
      </c>
      <c r="F5" s="52">
        <f>1-SUM(F2:F4)</f>
        <v>0.515177353260869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264F2F-E77D-4052-8E87-2C7AEB6AD499}"/>
</file>

<file path=customXml/itemProps2.xml><?xml version="1.0" encoding="utf-8"?>
<ds:datastoreItem xmlns:ds="http://schemas.openxmlformats.org/officeDocument/2006/customXml" ds:itemID="{A181BC07-40CD-456F-AE61-234A881B66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2024-03-26T04:25:23Z</dcterms:modified>
</cp:coreProperties>
</file>