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E94520D-DD89-4BA4-BA6E-A67B1681BC89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6" i="2"/>
  <c r="A35" i="2"/>
  <c r="A34" i="2"/>
  <c r="A29" i="2"/>
  <c r="A28" i="2"/>
  <c r="A27" i="2"/>
  <c r="A26" i="2"/>
  <c r="A21" i="2"/>
  <c r="A20" i="2"/>
  <c r="A19" i="2"/>
  <c r="A18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5" i="2"/>
  <c r="A23" i="2"/>
  <c r="A31" i="2"/>
  <c r="A16" i="2"/>
  <c r="A24" i="2"/>
  <c r="A32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<sst xmlns="http://schemas.openxmlformats.org/spreadsheetml/2006/main" count="2092" uniqueCount="341">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</sst>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29873.677734375029</v>
      </c>
    </row>
    <row r="8" spans="1:3" ht="15" customHeight="1" x14ac:dyDescent="0.25">
      <c r="B8" s="5" t="s">
        <v>8</v>
      </c>
      <c r="C8" s="44">
        <v>1.0999999999999999E-2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0.81079986572265594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0.77800000000000002</v>
      </c>
    </row>
    <row r="13" spans="1:3" ht="15" customHeight="1" x14ac:dyDescent="0.25">
      <c r="B13" s="5" t="s">
        <v>13</v>
      </c>
      <c r="C13" s="45">
        <v>0.60599999999999998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3.4700000000000002E-2</v>
      </c>
    </row>
    <row r="24" spans="1:3" ht="15" customHeight="1" x14ac:dyDescent="0.25">
      <c r="B24" s="15" t="s">
        <v>22</v>
      </c>
      <c r="C24" s="45">
        <v>0.47039999999999998</v>
      </c>
    </row>
    <row r="25" spans="1:3" ht="15" customHeight="1" x14ac:dyDescent="0.25">
      <c r="B25" s="15" t="s">
        <v>23</v>
      </c>
      <c r="C25" s="45">
        <v>0.44009999999999999</v>
      </c>
    </row>
    <row r="26" spans="1:3" ht="15" customHeight="1" x14ac:dyDescent="0.25">
      <c r="B26" s="15" t="s">
        <v>24</v>
      </c>
      <c r="C26" s="45">
        <v>5.4799999999999988E-2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0.35185775257007201</v>
      </c>
    </row>
    <row r="30" spans="1:3" ht="14.25" customHeight="1" x14ac:dyDescent="0.25">
      <c r="B30" s="25" t="s">
        <v>27</v>
      </c>
      <c r="C30" s="99">
        <v>2.3858720907234902E-2</v>
      </c>
    </row>
    <row r="31" spans="1:3" ht="14.25" customHeight="1" x14ac:dyDescent="0.25">
      <c r="B31" s="25" t="s">
        <v>28</v>
      </c>
      <c r="C31" s="99">
        <v>3.4342930038455802E-2</v>
      </c>
    </row>
    <row r="32" spans="1:3" ht="14.25" customHeight="1" x14ac:dyDescent="0.25">
      <c r="B32" s="25" t="s">
        <v>29</v>
      </c>
      <c r="C32" s="99">
        <v>0.58994059648423802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6.5631199999999996</v>
      </c>
    </row>
    <row r="38" spans="1:5" ht="15" customHeight="1" x14ac:dyDescent="0.25">
      <c r="B38" s="11" t="s">
        <v>34</v>
      </c>
      <c r="C38" s="43">
        <v>14.3725</v>
      </c>
      <c r="D38" s="12"/>
      <c r="E38" s="13"/>
    </row>
    <row r="39" spans="1:5" ht="15" customHeight="1" x14ac:dyDescent="0.25">
      <c r="B39" s="11" t="s">
        <v>35</v>
      </c>
      <c r="C39" s="43">
        <v>16.718489999999999</v>
      </c>
      <c r="D39" s="12"/>
      <c r="E39" s="12"/>
    </row>
    <row r="40" spans="1:5" ht="15" customHeight="1" x14ac:dyDescent="0.25">
      <c r="B40" s="11" t="s">
        <v>36</v>
      </c>
      <c r="C40" s="100">
        <v>0.59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7.6169099999999998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6.1190999999999997E-3</v>
      </c>
      <c r="D45" s="12"/>
    </row>
    <row r="46" spans="1:5" ht="15.75" customHeight="1" x14ac:dyDescent="0.25">
      <c r="B46" s="11" t="s">
        <v>41</v>
      </c>
      <c r="C46" s="45">
        <v>6.5748799999999996E-2</v>
      </c>
      <c r="D46" s="12"/>
    </row>
    <row r="47" spans="1:5" ht="15.75" customHeight="1" x14ac:dyDescent="0.25">
      <c r="B47" s="11" t="s">
        <v>42</v>
      </c>
      <c r="C47" s="45">
        <v>7.5182200000000005E-2</v>
      </c>
      <c r="D47" s="12"/>
      <c r="E47" s="13"/>
    </row>
    <row r="48" spans="1:5" ht="15" customHeight="1" x14ac:dyDescent="0.25">
      <c r="B48" s="11" t="s">
        <v>43</v>
      </c>
      <c r="C48" s="46">
        <v>0.85294990000000004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0.57259000000000004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0.13084947532532001</v>
      </c>
      <c r="C2" s="98">
        <v>0.95</v>
      </c>
      <c r="D2" s="56">
        <v>57.302229105544832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39.863831220809203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403.00131444088152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1.0977307885533421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12.99613066460511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12.99613066460511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12.99613066460511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12.99613066460511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12.99613066460511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12.99613066460511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0.23264639054719999</v>
      </c>
      <c r="C16" s="98">
        <v>0.95</v>
      </c>
      <c r="D16" s="56">
        <v>0.70289646450045573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9.2940558205318631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9.2940558205318631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0.1203943</v>
      </c>
      <c r="C21" s="98">
        <v>0.95</v>
      </c>
      <c r="D21" s="56">
        <v>17.806239734868129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22.41875682582225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1.57512E-2</v>
      </c>
      <c r="C23" s="98">
        <v>0.95</v>
      </c>
      <c r="D23" s="56">
        <v>4.2693071752319298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0.65663532269192004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0.16776917264752</v>
      </c>
      <c r="C27" s="98">
        <v>0.95</v>
      </c>
      <c r="D27" s="56">
        <v>18.370182834175559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0.58558969999999999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111.9883457710268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1.255919796850113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0.50451279999999998</v>
      </c>
      <c r="C32" s="98">
        <v>0.95</v>
      </c>
      <c r="D32" s="56">
        <v>1.507574989137179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0.9792786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0.33004980000000012</v>
      </c>
      <c r="C38" s="98">
        <v>0.95</v>
      </c>
      <c r="D38" s="56">
        <v>5.6275122920448464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0.2004783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0.10550462000000001</v>
      </c>
      <c r="C3" s="21">
        <f>frac_mam_1_5months * 2.6</f>
        <v>0.10550462000000001</v>
      </c>
      <c r="D3" s="21">
        <f>frac_mam_6_11months * 2.6</f>
        <v>8.0769779999999999E-2</v>
      </c>
      <c r="E3" s="21">
        <f>frac_mam_12_23months * 2.6</f>
        <v>6.0459619999999999E-2</v>
      </c>
      <c r="F3" s="21">
        <f>frac_mam_24_59months * 2.6</f>
        <v>3.034512E-2</v>
      </c>
    </row>
    <row r="4" spans="1:6" ht="15.75" customHeight="1" x14ac:dyDescent="0.25">
      <c r="A4" s="3" t="s">
        <v>205</v>
      </c>
      <c r="B4" s="21">
        <f>frac_sam_1month * 2.6</f>
        <v>0.13271050000000001</v>
      </c>
      <c r="C4" s="21">
        <f>frac_sam_1_5months * 2.6</f>
        <v>0.13271050000000001</v>
      </c>
      <c r="D4" s="21">
        <f>frac_sam_6_11months * 2.6</f>
        <v>1.1429339999999996E-2</v>
      </c>
      <c r="E4" s="21">
        <f>frac_sam_12_23months * 2.6</f>
        <v>2.9325919999999998E-2</v>
      </c>
      <c r="F4" s="21">
        <f>frac_sam_24_59months * 2.6</f>
        <v>1.7413760000000004E-2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0.77800000000000002</v>
      </c>
      <c r="E10" s="60">
        <f>IF(ISBLANK(comm_deliv), frac_children_health_facility,1)</f>
        <v>0.77800000000000002</v>
      </c>
      <c r="F10" s="60">
        <f>IF(ISBLANK(comm_deliv), frac_children_health_facility,1)</f>
        <v>0.77800000000000002</v>
      </c>
      <c r="G10" s="60">
        <f>IF(ISBLANK(comm_deliv), frac_children_health_facility,1)</f>
        <v>0.77800000000000002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0.60599999999999998</v>
      </c>
      <c r="M24" s="60">
        <f>famplan_unmet_need</f>
        <v>0.60599999999999998</v>
      </c>
      <c r="N24" s="60">
        <f>famplan_unmet_need</f>
        <v>0.60599999999999998</v>
      </c>
      <c r="O24" s="60">
        <f>famplan_unmet_need</f>
        <v>0.60599999999999998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9.3145118106079255E-2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3.9919336331176822E-2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5.6135679840087972E-2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0.81079986572265594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4729.1859999999988</v>
      </c>
      <c r="C2" s="49">
        <v>11000</v>
      </c>
      <c r="D2" s="49">
        <v>16200</v>
      </c>
      <c r="E2" s="49">
        <v>14500</v>
      </c>
      <c r="F2" s="49">
        <v>10900</v>
      </c>
      <c r="G2" s="17">
        <f t="shared" ref="G2:G13" si="0">C2+D2+E2+F2</f>
        <v>52600</v>
      </c>
      <c r="H2" s="17">
        <f t="shared" ref="H2:H13" si="1">(B2 + stillbirth*B2/(1000-stillbirth))/(1-abortion)</f>
        <v>5415.3230281261631</v>
      </c>
      <c r="I2" s="17">
        <f t="shared" ref="I2:I13" si="2">G2-H2</f>
        <v>47184.676971873836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4730.3779999999997</v>
      </c>
      <c r="C3" s="50">
        <v>11000</v>
      </c>
      <c r="D3" s="50">
        <v>16400</v>
      </c>
      <c r="E3" s="50">
        <v>14900</v>
      </c>
      <c r="F3" s="50">
        <v>11100</v>
      </c>
      <c r="G3" s="17">
        <f t="shared" si="0"/>
        <v>53400</v>
      </c>
      <c r="H3" s="17">
        <f t="shared" si="1"/>
        <v>5416.6879702218075</v>
      </c>
      <c r="I3" s="17">
        <f t="shared" si="2"/>
        <v>47983.312029778193</v>
      </c>
    </row>
    <row r="4" spans="1:9" ht="15.75" customHeight="1" x14ac:dyDescent="0.25">
      <c r="A4" s="5">
        <f t="shared" si="3"/>
        <v>2026</v>
      </c>
      <c r="B4" s="49">
        <v>4751.1882000000014</v>
      </c>
      <c r="C4" s="50">
        <v>11000</v>
      </c>
      <c r="D4" s="50">
        <v>16700</v>
      </c>
      <c r="E4" s="50">
        <v>15100</v>
      </c>
      <c r="F4" s="50">
        <v>11400</v>
      </c>
      <c r="G4" s="17">
        <f t="shared" si="0"/>
        <v>54200</v>
      </c>
      <c r="H4" s="17">
        <f t="shared" si="1"/>
        <v>5440.51743163016</v>
      </c>
      <c r="I4" s="17">
        <f t="shared" si="2"/>
        <v>48759.482568369844</v>
      </c>
    </row>
    <row r="5" spans="1:9" ht="15.75" customHeight="1" x14ac:dyDescent="0.25">
      <c r="A5" s="5">
        <f t="shared" si="3"/>
        <v>2027</v>
      </c>
      <c r="B5" s="49">
        <v>4771.9775999999993</v>
      </c>
      <c r="C5" s="50">
        <v>11000</v>
      </c>
      <c r="D5" s="50">
        <v>17000</v>
      </c>
      <c r="E5" s="50">
        <v>15300</v>
      </c>
      <c r="F5" s="50">
        <v>11500</v>
      </c>
      <c r="G5" s="17">
        <f t="shared" si="0"/>
        <v>54800</v>
      </c>
      <c r="H5" s="17">
        <f t="shared" si="1"/>
        <v>5464.3230752569725</v>
      </c>
      <c r="I5" s="17">
        <f t="shared" si="2"/>
        <v>49335.676924743027</v>
      </c>
    </row>
    <row r="6" spans="1:9" ht="15.75" customHeight="1" x14ac:dyDescent="0.25">
      <c r="A6" s="5">
        <f t="shared" si="3"/>
        <v>2028</v>
      </c>
      <c r="B6" s="49">
        <v>4792.7461999999996</v>
      </c>
      <c r="C6" s="50">
        <v>11000</v>
      </c>
      <c r="D6" s="50">
        <v>17400</v>
      </c>
      <c r="E6" s="50">
        <v>15500</v>
      </c>
      <c r="F6" s="50">
        <v>11800</v>
      </c>
      <c r="G6" s="17">
        <f t="shared" si="0"/>
        <v>55700</v>
      </c>
      <c r="H6" s="17">
        <f t="shared" si="1"/>
        <v>5488.1049011022542</v>
      </c>
      <c r="I6" s="17">
        <f t="shared" si="2"/>
        <v>50211.895098897745</v>
      </c>
    </row>
    <row r="7" spans="1:9" ht="15.75" customHeight="1" x14ac:dyDescent="0.25">
      <c r="A7" s="5">
        <f t="shared" si="3"/>
        <v>2029</v>
      </c>
      <c r="B7" s="49">
        <v>4836.4153999999999</v>
      </c>
      <c r="C7" s="50">
        <v>11000</v>
      </c>
      <c r="D7" s="50">
        <v>17600</v>
      </c>
      <c r="E7" s="50">
        <v>15700</v>
      </c>
      <c r="F7" s="50">
        <v>12000</v>
      </c>
      <c r="G7" s="17">
        <f t="shared" si="0"/>
        <v>56300</v>
      </c>
      <c r="H7" s="17">
        <f t="shared" si="1"/>
        <v>5538.109875400125</v>
      </c>
      <c r="I7" s="17">
        <f t="shared" si="2"/>
        <v>50761.890124599871</v>
      </c>
    </row>
    <row r="8" spans="1:9" ht="15.75" customHeight="1" x14ac:dyDescent="0.25">
      <c r="A8" s="5">
        <f t="shared" si="3"/>
        <v>2030</v>
      </c>
      <c r="B8" s="49">
        <v>4857.1319999999996</v>
      </c>
      <c r="C8" s="50">
        <v>11000</v>
      </c>
      <c r="D8" s="50">
        <v>17800</v>
      </c>
      <c r="E8" s="50">
        <v>16100</v>
      </c>
      <c r="F8" s="50">
        <v>12200</v>
      </c>
      <c r="G8" s="17">
        <f t="shared" si="0"/>
        <v>57100</v>
      </c>
      <c r="H8" s="17">
        <f t="shared" si="1"/>
        <v>5561.8321567915691</v>
      </c>
      <c r="I8" s="17">
        <f t="shared" si="2"/>
        <v>51538.16784320843</v>
      </c>
    </row>
    <row r="9" spans="1:9" ht="15.75" customHeight="1" x14ac:dyDescent="0.25">
      <c r="A9" s="5">
        <f t="shared" si="3"/>
        <v>2031</v>
      </c>
      <c r="B9" s="49">
        <v>4875.41</v>
      </c>
      <c r="C9" s="50">
        <v>11000</v>
      </c>
      <c r="D9" s="50">
        <v>18028.571428571431</v>
      </c>
      <c r="E9" s="50">
        <v>16328.571428571429</v>
      </c>
      <c r="F9" s="50">
        <v>12385.71428571429</v>
      </c>
      <c r="G9" s="17">
        <f t="shared" si="0"/>
        <v>57742.857142857152</v>
      </c>
      <c r="H9" s="17">
        <f t="shared" si="1"/>
        <v>5582.7620323151978</v>
      </c>
      <c r="I9" s="17">
        <f t="shared" si="2"/>
        <v>52160.095110541952</v>
      </c>
    </row>
    <row r="10" spans="1:9" ht="15.75" customHeight="1" x14ac:dyDescent="0.25">
      <c r="A10" s="5">
        <f t="shared" si="3"/>
        <v>2032</v>
      </c>
      <c r="B10" s="49">
        <v>4896.1288571428568</v>
      </c>
      <c r="C10" s="50">
        <v>11000</v>
      </c>
      <c r="D10" s="50">
        <v>18261.224489795921</v>
      </c>
      <c r="E10" s="50">
        <v>16532.65306122449</v>
      </c>
      <c r="F10" s="50">
        <v>12569.38775510204</v>
      </c>
      <c r="G10" s="17">
        <f t="shared" si="0"/>
        <v>58363.265306122456</v>
      </c>
      <c r="H10" s="17">
        <f t="shared" si="1"/>
        <v>5606.4868983285396</v>
      </c>
      <c r="I10" s="17">
        <f t="shared" si="2"/>
        <v>52756.778407793914</v>
      </c>
    </row>
    <row r="11" spans="1:9" ht="15.75" customHeight="1" x14ac:dyDescent="0.25">
      <c r="A11" s="5">
        <f t="shared" si="3"/>
        <v>2033</v>
      </c>
      <c r="B11" s="49">
        <v>4916.8346653061217</v>
      </c>
      <c r="C11" s="50">
        <v>11000</v>
      </c>
      <c r="D11" s="50">
        <v>18484.25655976676</v>
      </c>
      <c r="E11" s="50">
        <v>16737.31778425656</v>
      </c>
      <c r="F11" s="50">
        <v>12736.443148688049</v>
      </c>
      <c r="G11" s="17">
        <f t="shared" si="0"/>
        <v>58958.017492711369</v>
      </c>
      <c r="H11" s="17">
        <f t="shared" si="1"/>
        <v>5630.1968221425941</v>
      </c>
      <c r="I11" s="17">
        <f t="shared" si="2"/>
        <v>53327.820670568777</v>
      </c>
    </row>
    <row r="12" spans="1:9" ht="15.75" customHeight="1" x14ac:dyDescent="0.25">
      <c r="A12" s="5">
        <f t="shared" si="3"/>
        <v>2034</v>
      </c>
      <c r="B12" s="49">
        <v>4937.5285317784246</v>
      </c>
      <c r="C12" s="50">
        <v>11000</v>
      </c>
      <c r="D12" s="50">
        <v>18696.29321116201</v>
      </c>
      <c r="E12" s="50">
        <v>16942.648896293209</v>
      </c>
      <c r="F12" s="50">
        <v>12913.07788421491</v>
      </c>
      <c r="G12" s="17">
        <f t="shared" si="0"/>
        <v>59552.019991670131</v>
      </c>
      <c r="H12" s="17">
        <f t="shared" si="1"/>
        <v>5653.893071697682</v>
      </c>
      <c r="I12" s="17">
        <f t="shared" si="2"/>
        <v>53898.126919972448</v>
      </c>
    </row>
    <row r="13" spans="1:9" ht="15.75" customHeight="1" x14ac:dyDescent="0.25">
      <c r="A13" s="5">
        <f t="shared" si="3"/>
        <v>2035</v>
      </c>
      <c r="B13" s="49">
        <v>4958.2117220324853</v>
      </c>
      <c r="C13" s="50">
        <v>11000</v>
      </c>
      <c r="D13" s="50">
        <v>18881.477955613729</v>
      </c>
      <c r="E13" s="50">
        <v>17148.741595763669</v>
      </c>
      <c r="F13" s="50">
        <v>13072.08901053133</v>
      </c>
      <c r="G13" s="17">
        <f t="shared" si="0"/>
        <v>60102.308561908729</v>
      </c>
      <c r="H13" s="17">
        <f t="shared" si="1"/>
        <v>5677.5770960684576</v>
      </c>
      <c r="I13" s="17">
        <f t="shared" si="2"/>
        <v>54424.731465840268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0.62076636207744529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0.61704748032560164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0.871004354506005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0.86922241522571919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0.871004354506005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0.86922241522571919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0.41976847560268399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0.41593306643004163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0.83916646627255131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0.83702701198506069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0.83916646627255131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0.83702701198506069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0.9137088710322343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0.91245755860370081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0.9030053882823903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0.90161557662856373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0.9030053882823903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0.90161557662856373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0.88879621907144857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7.2663600000000161E-2</v>
      </c>
    </row>
    <row r="5" spans="1:8" ht="15.75" customHeight="1" x14ac:dyDescent="0.25">
      <c r="B5" s="19" t="s">
        <v>70</v>
      </c>
      <c r="C5" s="101">
        <v>3.2022400000000013E-2</v>
      </c>
    </row>
    <row r="6" spans="1:8" ht="15.75" customHeight="1" x14ac:dyDescent="0.25">
      <c r="B6" s="19" t="s">
        <v>71</v>
      </c>
      <c r="C6" s="101">
        <v>0.18112940000000011</v>
      </c>
    </row>
    <row r="7" spans="1:8" ht="15.75" customHeight="1" x14ac:dyDescent="0.25">
      <c r="B7" s="19" t="s">
        <v>72</v>
      </c>
      <c r="C7" s="101">
        <v>0.43143469999999928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0.18141010000000021</v>
      </c>
    </row>
    <row r="10" spans="1:8" ht="15.75" customHeight="1" x14ac:dyDescent="0.25">
      <c r="B10" s="19" t="s">
        <v>75</v>
      </c>
      <c r="C10" s="101">
        <v>0.1013398000000002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5.9773070306148287E-3</v>
      </c>
      <c r="D14" s="55">
        <v>5.9773070306148287E-3</v>
      </c>
      <c r="E14" s="55">
        <v>5.9773070306148287E-3</v>
      </c>
      <c r="F14" s="55">
        <v>5.9773070306148287E-3</v>
      </c>
    </row>
    <row r="15" spans="1:8" ht="15.75" customHeight="1" x14ac:dyDescent="0.25">
      <c r="B15" s="19" t="s">
        <v>82</v>
      </c>
      <c r="C15" s="101">
        <v>0.14201342044077259</v>
      </c>
      <c r="D15" s="101">
        <v>0.14201342044077259</v>
      </c>
      <c r="E15" s="101">
        <v>0.14201342044077259</v>
      </c>
      <c r="F15" s="101">
        <v>0.14201342044077259</v>
      </c>
    </row>
    <row r="16" spans="1:8" ht="15.75" customHeight="1" x14ac:dyDescent="0.25">
      <c r="B16" s="19" t="s">
        <v>83</v>
      </c>
      <c r="C16" s="101">
        <v>1.5148673316420749E-3</v>
      </c>
      <c r="D16" s="101">
        <v>1.5148673316420749E-3</v>
      </c>
      <c r="E16" s="101">
        <v>1.5148673316420749E-3</v>
      </c>
      <c r="F16" s="101">
        <v>1.5148673316420749E-3</v>
      </c>
    </row>
    <row r="17" spans="1:8" ht="15.75" customHeight="1" x14ac:dyDescent="0.25">
      <c r="B17" s="19" t="s">
        <v>84</v>
      </c>
      <c r="C17" s="101">
        <v>0.79207380330936872</v>
      </c>
      <c r="D17" s="101">
        <v>0.79207380330936872</v>
      </c>
      <c r="E17" s="101">
        <v>0.79207380330936872</v>
      </c>
      <c r="F17" s="101">
        <v>0.79207380330936872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7.4143769382759572E-3</v>
      </c>
      <c r="D19" s="101">
        <v>7.4143769382759572E-3</v>
      </c>
      <c r="E19" s="101">
        <v>7.4143769382759572E-3</v>
      </c>
      <c r="F19" s="101">
        <v>7.4143769382759572E-3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2.638911729579237E-2</v>
      </c>
      <c r="D21" s="101">
        <v>2.638911729579237E-2</v>
      </c>
      <c r="E21" s="101">
        <v>2.638911729579237E-2</v>
      </c>
      <c r="F21" s="101">
        <v>2.638911729579237E-2</v>
      </c>
    </row>
    <row r="22" spans="1:8" ht="15.75" customHeight="1" x14ac:dyDescent="0.25">
      <c r="B22" s="19" t="s">
        <v>89</v>
      </c>
      <c r="C22" s="101">
        <v>2.4617107653533501E-2</v>
      </c>
      <c r="D22" s="101">
        <v>2.4617107653533501E-2</v>
      </c>
      <c r="E22" s="101">
        <v>2.4617107653533501E-2</v>
      </c>
      <c r="F22" s="101">
        <v>2.4617107653533501E-2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4.7837044999999988E-2</v>
      </c>
    </row>
    <row r="27" spans="1:8" ht="15.75" customHeight="1" x14ac:dyDescent="0.25">
      <c r="B27" s="19" t="s">
        <v>92</v>
      </c>
      <c r="C27" s="101">
        <v>1.836863E-2</v>
      </c>
    </row>
    <row r="28" spans="1:8" ht="15.75" customHeight="1" x14ac:dyDescent="0.25">
      <c r="B28" s="19" t="s">
        <v>93</v>
      </c>
      <c r="C28" s="101">
        <v>0.231175139</v>
      </c>
    </row>
    <row r="29" spans="1:8" ht="15.75" customHeight="1" x14ac:dyDescent="0.25">
      <c r="B29" s="19" t="s">
        <v>94</v>
      </c>
      <c r="C29" s="101">
        <v>0.138527135</v>
      </c>
    </row>
    <row r="30" spans="1:8" ht="15.75" customHeight="1" x14ac:dyDescent="0.25">
      <c r="B30" s="19" t="s">
        <v>95</v>
      </c>
      <c r="C30" s="101">
        <v>4.9111505E-2</v>
      </c>
    </row>
    <row r="31" spans="1:8" ht="15.75" customHeight="1" x14ac:dyDescent="0.25">
      <c r="B31" s="19" t="s">
        <v>96</v>
      </c>
      <c r="C31" s="101">
        <v>6.9658183999999998E-2</v>
      </c>
    </row>
    <row r="32" spans="1:8" ht="15.75" customHeight="1" x14ac:dyDescent="0.25">
      <c r="B32" s="19" t="s">
        <v>97</v>
      </c>
      <c r="C32" s="101">
        <v>0.14941447299999999</v>
      </c>
    </row>
    <row r="33" spans="2:3" ht="15.75" customHeight="1" x14ac:dyDescent="0.25">
      <c r="B33" s="19" t="s">
        <v>98</v>
      </c>
      <c r="C33" s="101">
        <v>0.122223571</v>
      </c>
    </row>
    <row r="34" spans="2:3" ht="15.75" customHeight="1" x14ac:dyDescent="0.25">
      <c r="B34" s="19" t="s">
        <v>99</v>
      </c>
      <c r="C34" s="101">
        <v>0.173684317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0.82676394554305221</v>
      </c>
      <c r="D2" s="52">
        <f>IFERROR(1-_xlfn.NORM.DIST(_xlfn.NORM.INV(SUM(D4:D5), 0, 1) + 1, 0, 1, TRUE), "")</f>
        <v>0.82676394554305221</v>
      </c>
      <c r="E2" s="52">
        <f>IFERROR(1-_xlfn.NORM.DIST(_xlfn.NORM.INV(SUM(E4:E5), 0, 1) + 1, 0, 1, TRUE), "")</f>
        <v>0.65915750323456745</v>
      </c>
      <c r="F2" s="52">
        <f>IFERROR(1-_xlfn.NORM.DIST(_xlfn.NORM.INV(SUM(F4:F5), 0, 1) + 1, 0, 1, TRUE), "")</f>
        <v>0.62498946478788864</v>
      </c>
      <c r="G2" s="52">
        <f>IFERROR(1-_xlfn.NORM.DIST(_xlfn.NORM.INV(SUM(G4:G5), 0, 1) + 1, 0, 1, TRUE), "")</f>
        <v>0.67909768924145342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0.14713445445694781</v>
      </c>
      <c r="D3" s="52">
        <f>IFERROR(_xlfn.NORM.DIST(_xlfn.NORM.INV(SUM(D4:D5), 0, 1) + 1, 0, 1, TRUE) - SUM(D4:D5), "")</f>
        <v>0.14713445445694781</v>
      </c>
      <c r="E3" s="52">
        <f>IFERROR(_xlfn.NORM.DIST(_xlfn.NORM.INV(SUM(E4:E5), 0, 1) + 1, 0, 1, TRUE) - SUM(E4:E5), "")</f>
        <v>0.26159699676543252</v>
      </c>
      <c r="F3" s="52">
        <f>IFERROR(_xlfn.NORM.DIST(_xlfn.NORM.INV(SUM(F4:F5), 0, 1) + 1, 0, 1, TRUE) - SUM(F4:F5), "")</f>
        <v>0.28136103521211137</v>
      </c>
      <c r="G3" s="52">
        <f>IFERROR(_xlfn.NORM.DIST(_xlfn.NORM.INV(SUM(G4:G5), 0, 1) + 1, 0, 1, TRUE) - SUM(G4:G5), "")</f>
        <v>0.24946601075854657</v>
      </c>
    </row>
    <row r="4" spans="1:15" ht="15.75" customHeight="1" x14ac:dyDescent="0.25">
      <c r="B4" s="5" t="s">
        <v>104</v>
      </c>
      <c r="C4" s="45">
        <v>1.8525300000000001E-2</v>
      </c>
      <c r="D4" s="53">
        <v>1.8525300000000001E-2</v>
      </c>
      <c r="E4" s="53">
        <v>1.41817E-2</v>
      </c>
      <c r="F4" s="53">
        <v>5.7010900000000003E-2</v>
      </c>
      <c r="G4" s="53">
        <v>3.7941599999999999E-2</v>
      </c>
    </row>
    <row r="5" spans="1:15" ht="15.75" customHeight="1" x14ac:dyDescent="0.25">
      <c r="B5" s="5" t="s">
        <v>105</v>
      </c>
      <c r="C5" s="45">
        <v>7.5763000000000002E-3</v>
      </c>
      <c r="D5" s="53">
        <v>7.5763000000000002E-3</v>
      </c>
      <c r="E5" s="53">
        <v>6.5063800000000005E-2</v>
      </c>
      <c r="F5" s="53">
        <v>3.66386E-2</v>
      </c>
      <c r="G5" s="53">
        <v>3.3494700000000002E-2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0.62961648186943653</v>
      </c>
      <c r="D8" s="52">
        <f>IFERROR(1-_xlfn.NORM.DIST(_xlfn.NORM.INV(SUM(D10:D11), 0, 1) + 1, 0, 1, TRUE), "")</f>
        <v>0.62961648186943653</v>
      </c>
      <c r="E8" s="52">
        <f>IFERROR(1-_xlfn.NORM.DIST(_xlfn.NORM.INV(SUM(E10:E11), 0, 1) + 1, 0, 1, TRUE), "")</f>
        <v>0.78987108124984162</v>
      </c>
      <c r="F8" s="52">
        <f>IFERROR(1-_xlfn.NORM.DIST(_xlfn.NORM.INV(SUM(F10:F11), 0, 1) + 1, 0, 1, TRUE), "")</f>
        <v>0.79331829205928583</v>
      </c>
      <c r="G8" s="52">
        <f>IFERROR(1-_xlfn.NORM.DIST(_xlfn.NORM.INV(SUM(G10:G11), 0, 1) + 1, 0, 1, TRUE), "")</f>
        <v>0.86184988827977049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0.27876231813056351</v>
      </c>
      <c r="D9" s="52">
        <f>IFERROR(_xlfn.NORM.DIST(_xlfn.NORM.INV(SUM(D10:D11), 0, 1) + 1, 0, 1, TRUE) - SUM(D10:D11), "")</f>
        <v>0.27876231813056351</v>
      </c>
      <c r="E9" s="52">
        <f>IFERROR(_xlfn.NORM.DIST(_xlfn.NORM.INV(SUM(E10:E11), 0, 1) + 1, 0, 1, TRUE) - SUM(E10:E11), "")</f>
        <v>0.17466771875015838</v>
      </c>
      <c r="F9" s="52">
        <f>IFERROR(_xlfn.NORM.DIST(_xlfn.NORM.INV(SUM(F10:F11), 0, 1) + 1, 0, 1, TRUE) - SUM(F10:F11), "")</f>
        <v>0.17214880794071416</v>
      </c>
      <c r="G9" s="52">
        <f>IFERROR(_xlfn.NORM.DIST(_xlfn.NORM.INV(SUM(G10:G11), 0, 1) + 1, 0, 1, TRUE) - SUM(G10:G11), "")</f>
        <v>0.11978131172022953</v>
      </c>
    </row>
    <row r="10" spans="1:15" ht="15.75" customHeight="1" x14ac:dyDescent="0.25">
      <c r="B10" s="5" t="s">
        <v>109</v>
      </c>
      <c r="C10" s="45">
        <v>4.0578700000000002E-2</v>
      </c>
      <c r="D10" s="53">
        <v>4.0578700000000002E-2</v>
      </c>
      <c r="E10" s="53">
        <v>3.1065300000000001E-2</v>
      </c>
      <c r="F10" s="53">
        <v>2.3253699999999999E-2</v>
      </c>
      <c r="G10" s="53">
        <v>1.16712E-2</v>
      </c>
    </row>
    <row r="11" spans="1:15" ht="15.75" customHeight="1" x14ac:dyDescent="0.25">
      <c r="B11" s="5" t="s">
        <v>110</v>
      </c>
      <c r="C11" s="45">
        <v>5.1042499999999998E-2</v>
      </c>
      <c r="D11" s="53">
        <v>5.1042499999999998E-2</v>
      </c>
      <c r="E11" s="53">
        <v>4.3958999999999986E-3</v>
      </c>
      <c r="F11" s="53">
        <v>1.12792E-2</v>
      </c>
      <c r="G11" s="53">
        <v>6.6976000000000006E-3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0.55150138500000001</v>
      </c>
      <c r="D14" s="54">
        <v>0.53403163124999997</v>
      </c>
      <c r="E14" s="54">
        <v>0.53403163124999997</v>
      </c>
      <c r="F14" s="54">
        <v>0.32995192879599999</v>
      </c>
      <c r="G14" s="54">
        <v>0.32995192879599999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0.31578417803715003</v>
      </c>
      <c r="D15" s="52">
        <f t="shared" si="0"/>
        <v>0.30578117173743752</v>
      </c>
      <c r="E15" s="52">
        <f t="shared" si="0"/>
        <v>0.30578117173743752</v>
      </c>
      <c r="F15" s="52">
        <f t="shared" si="0"/>
        <v>0.18892717490930164</v>
      </c>
      <c r="G15" s="52">
        <f t="shared" si="0"/>
        <v>0.18892717490930164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0.71186269999999996</v>
      </c>
      <c r="D2" s="53">
        <v>0.50451279999999998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</v>
      </c>
      <c r="D3" s="53">
        <v>8.512829999999999E-2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0.13968539999999999</v>
      </c>
      <c r="D4" s="53">
        <v>0.21177399999999999</v>
      </c>
      <c r="E4" s="53">
        <v>0.6588117</v>
      </c>
      <c r="F4" s="53">
        <v>0.4976312</v>
      </c>
      <c r="G4" s="53">
        <v>0</v>
      </c>
    </row>
    <row r="5" spans="1:7" x14ac:dyDescent="0.25">
      <c r="B5" s="3" t="s">
        <v>122</v>
      </c>
      <c r="C5" s="52">
        <v>0.1484519</v>
      </c>
      <c r="D5" s="52">
        <v>0.19858490000000001</v>
      </c>
      <c r="E5" s="52">
        <f>1-SUM(E2:E4)</f>
        <v>0.3411883</v>
      </c>
      <c r="F5" s="52">
        <f>1-SUM(F2:F4)</f>
        <v>0.50236879999999995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42CE2D-2532-4109-B416-34B337E3215D}"/>
</file>

<file path=customXml/itemProps2.xml><?xml version="1.0" encoding="utf-8"?>
<ds:datastoreItem xmlns:ds="http://schemas.openxmlformats.org/officeDocument/2006/customXml" ds:itemID="{72E901F5-F244-40D9-AC96-ACABEBB6A4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2024-03-26T04:25:07Z</dcterms:modified>
</cp:coreProperties>
</file>