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B8B231F-38F9-44CB-89DA-D7BFEA00BC1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30" i="2"/>
  <c r="A29" i="2"/>
  <c r="A21" i="2"/>
  <c r="A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6" i="2" s="1"/>
  <c r="C33" i="1"/>
  <c r="C20" i="1"/>
  <c r="A22" i="2" l="1"/>
  <c r="A15" i="2"/>
  <c r="A23" i="2"/>
  <c r="A31" i="2"/>
  <c r="A16" i="2"/>
  <c r="A24" i="2"/>
  <c r="A32" i="2"/>
  <c r="A38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9" i="2"/>
  <c r="A34" i="2"/>
  <c r="A19" i="2"/>
  <c r="A27" i="2"/>
  <c r="A35" i="2"/>
  <c r="A40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<sst xmlns="http://schemas.openxmlformats.org/spreadsheetml/2006/main" count="2092" uniqueCount="341">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</sst>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5650872.6875</v>
      </c>
    </row>
    <row r="8" spans="1:3" ht="15" customHeight="1" x14ac:dyDescent="0.25">
      <c r="B8" s="5" t="s">
        <v>8</v>
      </c>
      <c r="C8" s="44">
        <v>0.189</v>
      </c>
    </row>
    <row r="9" spans="1:3" ht="15" customHeight="1" x14ac:dyDescent="0.25">
      <c r="B9" s="5" t="s">
        <v>9</v>
      </c>
      <c r="C9" s="45">
        <v>0.15</v>
      </c>
    </row>
    <row r="10" spans="1:3" ht="15" customHeight="1" x14ac:dyDescent="0.25">
      <c r="B10" s="5" t="s">
        <v>10</v>
      </c>
      <c r="C10" s="45">
        <v>0.84276802062988299</v>
      </c>
    </row>
    <row r="11" spans="1:3" ht="15" customHeight="1" x14ac:dyDescent="0.25">
      <c r="B11" s="5" t="s">
        <v>11</v>
      </c>
      <c r="C11" s="45">
        <v>0.755</v>
      </c>
    </row>
    <row r="12" spans="1:3" ht="15" customHeight="1" x14ac:dyDescent="0.25">
      <c r="B12" s="5" t="s">
        <v>12</v>
      </c>
      <c r="C12" s="45">
        <v>0.87599999999999989</v>
      </c>
    </row>
    <row r="13" spans="1:3" ht="15" customHeight="1" x14ac:dyDescent="0.25">
      <c r="B13" s="5" t="s">
        <v>13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9.8900000000000002E-2</v>
      </c>
    </row>
    <row r="24" spans="1:3" ht="15" customHeight="1" x14ac:dyDescent="0.25">
      <c r="B24" s="15" t="s">
        <v>22</v>
      </c>
      <c r="C24" s="45">
        <v>0.53500000000000003</v>
      </c>
    </row>
    <row r="25" spans="1:3" ht="15" customHeight="1" x14ac:dyDescent="0.25">
      <c r="B25" s="15" t="s">
        <v>23</v>
      </c>
      <c r="C25" s="45">
        <v>0.3115</v>
      </c>
    </row>
    <row r="26" spans="1:3" ht="15" customHeight="1" x14ac:dyDescent="0.25">
      <c r="B26" s="15" t="s">
        <v>24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0.35873412103889402</v>
      </c>
    </row>
    <row r="30" spans="1:3" ht="14.25" customHeight="1" x14ac:dyDescent="0.25">
      <c r="B30" s="25" t="s">
        <v>27</v>
      </c>
      <c r="C30" s="99">
        <v>2.5198011863396302E-2</v>
      </c>
    </row>
    <row r="31" spans="1:3" ht="14.25" customHeight="1" x14ac:dyDescent="0.25">
      <c r="B31" s="25" t="s">
        <v>28</v>
      </c>
      <c r="C31" s="99">
        <v>4.3840922737282198E-2</v>
      </c>
    </row>
    <row r="32" spans="1:3" ht="14.25" customHeight="1" x14ac:dyDescent="0.25">
      <c r="B32" s="25" t="s">
        <v>29</v>
      </c>
      <c r="C32" s="99">
        <v>0.57222694436042698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11.02473</v>
      </c>
    </row>
    <row r="38" spans="1:5" ht="15" customHeight="1" x14ac:dyDescent="0.25">
      <c r="B38" s="11" t="s">
        <v>34</v>
      </c>
      <c r="C38" s="43">
        <v>26.427199999999999</v>
      </c>
      <c r="D38" s="12"/>
      <c r="E38" s="13"/>
    </row>
    <row r="39" spans="1:5" ht="15" customHeight="1" x14ac:dyDescent="0.25">
      <c r="B39" s="11" t="s">
        <v>35</v>
      </c>
      <c r="C39" s="43">
        <v>32.847329999999999</v>
      </c>
      <c r="D39" s="12"/>
      <c r="E39" s="12"/>
    </row>
    <row r="40" spans="1:5" ht="15" customHeight="1" x14ac:dyDescent="0.25">
      <c r="B40" s="11" t="s">
        <v>36</v>
      </c>
      <c r="C40" s="100">
        <v>1.27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16.163879999999999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1.10247E-2</v>
      </c>
      <c r="D45" s="12"/>
    </row>
    <row r="46" spans="1:5" ht="15.75" customHeight="1" x14ac:dyDescent="0.25">
      <c r="B46" s="11" t="s">
        <v>41</v>
      </c>
      <c r="C46" s="45">
        <v>0.1185986</v>
      </c>
      <c r="D46" s="12"/>
    </row>
    <row r="47" spans="1:5" ht="15.75" customHeight="1" x14ac:dyDescent="0.25">
      <c r="B47" s="11" t="s">
        <v>42</v>
      </c>
      <c r="C47" s="45">
        <v>0.1031654</v>
      </c>
      <c r="D47" s="12"/>
      <c r="E47" s="13"/>
    </row>
    <row r="48" spans="1:5" ht="15" customHeight="1" x14ac:dyDescent="0.25">
      <c r="B48" s="11" t="s">
        <v>43</v>
      </c>
      <c r="C48" s="46">
        <v>0.76721130000000004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0.55612200000000001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0.14205164000000001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0.14361877431775999</v>
      </c>
      <c r="C2" s="98">
        <v>0.95</v>
      </c>
      <c r="D2" s="56">
        <v>65.240473432681014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40.041757421157321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527.45460078861561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3.456877580324591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13.174056864953229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13.174056864953229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13.174056864953229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13.174056864953229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13.174056864953229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13.174056864953229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0.23223948127380001</v>
      </c>
      <c r="C16" s="98">
        <v>0.95</v>
      </c>
      <c r="D16" s="56">
        <v>0.8808226648485783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12.125692061066291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12.125692061066291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0.15718509999999999</v>
      </c>
      <c r="C21" s="98">
        <v>0.95</v>
      </c>
      <c r="D21" s="56">
        <v>42.928727714054823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22.81909077660552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1.2015899999999999E-2</v>
      </c>
      <c r="C23" s="98">
        <v>0.95</v>
      </c>
      <c r="D23" s="56">
        <v>4.3805110504495071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0.71797003271224002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0.18414137988736001</v>
      </c>
      <c r="C27" s="98">
        <v>0.95</v>
      </c>
      <c r="D27" s="56">
        <v>18.736558774124251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0.51420810000000006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130.1061963456628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0.45612429612360672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0.27586660000000002</v>
      </c>
      <c r="C32" s="98">
        <v>0.95</v>
      </c>
      <c r="D32" s="56">
        <v>1.907908978834626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0.77634249999999994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0.36756499999999998</v>
      </c>
      <c r="C38" s="98">
        <v>0.95</v>
      </c>
      <c r="D38" s="56">
        <v>0.79566689708810245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0.39905479999999999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6.9082000000000005E-2</v>
      </c>
      <c r="C3" s="21">
        <f>frac_mam_1_5months * 2.6</f>
        <v>6.9082000000000005E-2</v>
      </c>
      <c r="D3" s="21">
        <f>frac_mam_6_11months * 2.6</f>
        <v>1.005732E-2</v>
      </c>
      <c r="E3" s="21">
        <f>frac_mam_12_23months * 2.6</f>
        <v>3.6639980000000003E-2</v>
      </c>
      <c r="F3" s="21">
        <f>frac_mam_24_59months * 2.6</f>
        <v>5.6031560000000001E-2</v>
      </c>
    </row>
    <row r="4" spans="1:6" ht="15.75" customHeight="1" x14ac:dyDescent="0.25">
      <c r="A4" s="3" t="s">
        <v>205</v>
      </c>
      <c r="B4" s="21">
        <f>frac_sam_1month * 2.6</f>
        <v>1.657604E-2</v>
      </c>
      <c r="C4" s="21">
        <f>frac_sam_1_5months * 2.6</f>
        <v>1.657604E-2</v>
      </c>
      <c r="D4" s="21">
        <f>frac_sam_6_11months * 2.6</f>
        <v>3.5729200000000003E-2</v>
      </c>
      <c r="E4" s="21">
        <f>frac_sam_12_23months * 2.6</f>
        <v>2.6400659999999999E-2</v>
      </c>
      <c r="F4" s="21">
        <f>frac_sam_24_59months * 2.6</f>
        <v>7.3174399999999997E-3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1136051.2818</v>
      </c>
      <c r="C2" s="49">
        <v>2637000</v>
      </c>
      <c r="D2" s="49">
        <v>5095000</v>
      </c>
      <c r="E2" s="49">
        <v>944000</v>
      </c>
      <c r="F2" s="49">
        <v>619000</v>
      </c>
      <c r="G2" s="17">
        <f t="shared" ref="G2:G13" si="0">C2+D2+E2+F2</f>
        <v>9295000</v>
      </c>
      <c r="H2" s="17">
        <f t="shared" ref="H2:H13" si="1">(B2 + stillbirth*B2/(1000-stillbirth))/(1-abortion)</f>
        <v>1312177.2411464404</v>
      </c>
      <c r="I2" s="17">
        <f t="shared" ref="I2:I13" si="2">G2-H2</f>
        <v>7982822.7588535594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1129212.25</v>
      </c>
      <c r="C3" s="50">
        <v>2660000</v>
      </c>
      <c r="D3" s="50">
        <v>5102000</v>
      </c>
      <c r="E3" s="50">
        <v>978000</v>
      </c>
      <c r="F3" s="50">
        <v>639000</v>
      </c>
      <c r="G3" s="17">
        <f t="shared" si="0"/>
        <v>9379000</v>
      </c>
      <c r="H3" s="17">
        <f t="shared" si="1"/>
        <v>1304277.9305931192</v>
      </c>
      <c r="I3" s="17">
        <f t="shared" si="2"/>
        <v>8074722.069406881</v>
      </c>
    </row>
    <row r="4" spans="1:9" ht="15.75" customHeight="1" x14ac:dyDescent="0.25">
      <c r="A4" s="5">
        <f t="shared" si="3"/>
        <v>2026</v>
      </c>
      <c r="B4" s="49">
        <v>1124953.4556</v>
      </c>
      <c r="C4" s="50">
        <v>2686000</v>
      </c>
      <c r="D4" s="50">
        <v>5111000</v>
      </c>
      <c r="E4" s="50">
        <v>1011000</v>
      </c>
      <c r="F4" s="50">
        <v>660000</v>
      </c>
      <c r="G4" s="17">
        <f t="shared" si="0"/>
        <v>9468000</v>
      </c>
      <c r="H4" s="17">
        <f t="shared" si="1"/>
        <v>1299358.8805678883</v>
      </c>
      <c r="I4" s="17">
        <f t="shared" si="2"/>
        <v>8168641.1194321122</v>
      </c>
    </row>
    <row r="5" spans="1:9" ht="15.75" customHeight="1" x14ac:dyDescent="0.25">
      <c r="A5" s="5">
        <f t="shared" si="3"/>
        <v>2027</v>
      </c>
      <c r="B5" s="49">
        <v>1120128.4277999999</v>
      </c>
      <c r="C5" s="50">
        <v>2716000</v>
      </c>
      <c r="D5" s="50">
        <v>5123000</v>
      </c>
      <c r="E5" s="50">
        <v>1044000</v>
      </c>
      <c r="F5" s="50">
        <v>683000</v>
      </c>
      <c r="G5" s="17">
        <f t="shared" si="0"/>
        <v>9566000</v>
      </c>
      <c r="H5" s="17">
        <f t="shared" si="1"/>
        <v>1293785.8120202895</v>
      </c>
      <c r="I5" s="17">
        <f t="shared" si="2"/>
        <v>8272214.1879797103</v>
      </c>
    </row>
    <row r="6" spans="1:9" ht="15.75" customHeight="1" x14ac:dyDescent="0.25">
      <c r="A6" s="5">
        <f t="shared" si="3"/>
        <v>2028</v>
      </c>
      <c r="B6" s="49">
        <v>1114801.8027999999</v>
      </c>
      <c r="C6" s="50">
        <v>2747000</v>
      </c>
      <c r="D6" s="50">
        <v>5140000</v>
      </c>
      <c r="E6" s="50">
        <v>1077000</v>
      </c>
      <c r="F6" s="50">
        <v>707000</v>
      </c>
      <c r="G6" s="17">
        <f t="shared" si="0"/>
        <v>9671000</v>
      </c>
      <c r="H6" s="17">
        <f t="shared" si="1"/>
        <v>1287633.3819239587</v>
      </c>
      <c r="I6" s="17">
        <f t="shared" si="2"/>
        <v>8383366.6180760413</v>
      </c>
    </row>
    <row r="7" spans="1:9" ht="15.75" customHeight="1" x14ac:dyDescent="0.25">
      <c r="A7" s="5">
        <f t="shared" si="3"/>
        <v>2029</v>
      </c>
      <c r="B7" s="49">
        <v>1109018.0730000001</v>
      </c>
      <c r="C7" s="50">
        <v>2772000</v>
      </c>
      <c r="D7" s="50">
        <v>5164000</v>
      </c>
      <c r="E7" s="50">
        <v>1110000</v>
      </c>
      <c r="F7" s="50">
        <v>734000</v>
      </c>
      <c r="G7" s="17">
        <f t="shared" si="0"/>
        <v>9780000</v>
      </c>
      <c r="H7" s="17">
        <f t="shared" si="1"/>
        <v>1280952.9804895481</v>
      </c>
      <c r="I7" s="17">
        <f t="shared" si="2"/>
        <v>8499047.0195104517</v>
      </c>
    </row>
    <row r="8" spans="1:9" ht="15.75" customHeight="1" x14ac:dyDescent="0.25">
      <c r="A8" s="5">
        <f t="shared" si="3"/>
        <v>2030</v>
      </c>
      <c r="B8" s="49">
        <v>1102819.862</v>
      </c>
      <c r="C8" s="50">
        <v>2789000</v>
      </c>
      <c r="D8" s="50">
        <v>5194000</v>
      </c>
      <c r="E8" s="50">
        <v>1143000</v>
      </c>
      <c r="F8" s="50">
        <v>762000</v>
      </c>
      <c r="G8" s="17">
        <f t="shared" si="0"/>
        <v>9888000</v>
      </c>
      <c r="H8" s="17">
        <f t="shared" si="1"/>
        <v>1273793.8394011836</v>
      </c>
      <c r="I8" s="17">
        <f t="shared" si="2"/>
        <v>8614206.1605988164</v>
      </c>
    </row>
    <row r="9" spans="1:9" ht="15.75" customHeight="1" x14ac:dyDescent="0.25">
      <c r="A9" s="5">
        <f t="shared" si="3"/>
        <v>2031</v>
      </c>
      <c r="B9" s="49">
        <v>1098072.516314286</v>
      </c>
      <c r="C9" s="50">
        <v>2810714.2857142859</v>
      </c>
      <c r="D9" s="50">
        <v>5208142.8571428573</v>
      </c>
      <c r="E9" s="50">
        <v>1171428.5714285709</v>
      </c>
      <c r="F9" s="50">
        <v>782428.57142857148</v>
      </c>
      <c r="G9" s="17">
        <f t="shared" si="0"/>
        <v>9972714.2857142854</v>
      </c>
      <c r="H9" s="17">
        <f t="shared" si="1"/>
        <v>1268310.4962947189</v>
      </c>
      <c r="I9" s="17">
        <f t="shared" si="2"/>
        <v>8704403.7894195672</v>
      </c>
    </row>
    <row r="10" spans="1:9" ht="15.75" customHeight="1" x14ac:dyDescent="0.25">
      <c r="A10" s="5">
        <f t="shared" si="3"/>
        <v>2032</v>
      </c>
      <c r="B10" s="49">
        <v>1093623.9829306121</v>
      </c>
      <c r="C10" s="50">
        <v>2832244.8979591839</v>
      </c>
      <c r="D10" s="50">
        <v>5223306.1224489799</v>
      </c>
      <c r="E10" s="50">
        <v>1199061.224489796</v>
      </c>
      <c r="F10" s="50">
        <v>802918.36734693882</v>
      </c>
      <c r="G10" s="17">
        <f t="shared" si="0"/>
        <v>10057530.612244898</v>
      </c>
      <c r="H10" s="17">
        <f t="shared" si="1"/>
        <v>1263172.2913949466</v>
      </c>
      <c r="I10" s="17">
        <f t="shared" si="2"/>
        <v>8794358.3208499514</v>
      </c>
    </row>
    <row r="11" spans="1:9" ht="15.75" customHeight="1" x14ac:dyDescent="0.25">
      <c r="A11" s="5">
        <f t="shared" si="3"/>
        <v>2033</v>
      </c>
      <c r="B11" s="49">
        <v>1089148.343977842</v>
      </c>
      <c r="C11" s="50">
        <v>2853137.0262390669</v>
      </c>
      <c r="D11" s="50">
        <v>5239349.854227406</v>
      </c>
      <c r="E11" s="50">
        <v>1225927.1137026241</v>
      </c>
      <c r="F11" s="50">
        <v>823335.27696793003</v>
      </c>
      <c r="G11" s="17">
        <f t="shared" si="0"/>
        <v>10141749.271137027</v>
      </c>
      <c r="H11" s="17">
        <f t="shared" si="1"/>
        <v>1258002.7786559546</v>
      </c>
      <c r="I11" s="17">
        <f t="shared" si="2"/>
        <v>8883746.4924810715</v>
      </c>
    </row>
    <row r="12" spans="1:9" ht="15.75" customHeight="1" x14ac:dyDescent="0.25">
      <c r="A12" s="5">
        <f t="shared" si="3"/>
        <v>2034</v>
      </c>
      <c r="B12" s="49">
        <v>1084722.6177175341</v>
      </c>
      <c r="C12" s="50">
        <v>2872728.0299875061</v>
      </c>
      <c r="D12" s="50">
        <v>5255971.2619741783</v>
      </c>
      <c r="E12" s="50">
        <v>1251916.7013744269</v>
      </c>
      <c r="F12" s="50">
        <v>843383.17367763433</v>
      </c>
      <c r="G12" s="17">
        <f t="shared" si="0"/>
        <v>10223999.167013746</v>
      </c>
      <c r="H12" s="17">
        <f t="shared" si="1"/>
        <v>1252890.9167467642</v>
      </c>
      <c r="I12" s="17">
        <f t="shared" si="2"/>
        <v>8971108.2502669822</v>
      </c>
    </row>
    <row r="13" spans="1:9" ht="15.75" customHeight="1" x14ac:dyDescent="0.25">
      <c r="A13" s="5">
        <f t="shared" si="3"/>
        <v>2035</v>
      </c>
      <c r="B13" s="49">
        <v>1080425.5912771821</v>
      </c>
      <c r="C13" s="50">
        <v>2890689.1771285781</v>
      </c>
      <c r="D13" s="50">
        <v>5272538.5851133466</v>
      </c>
      <c r="E13" s="50">
        <v>1276904.8015707741</v>
      </c>
      <c r="F13" s="50">
        <v>862866.48420301068</v>
      </c>
      <c r="G13" s="17">
        <f t="shared" si="0"/>
        <v>10302999.04801571</v>
      </c>
      <c r="H13" s="17">
        <f t="shared" si="1"/>
        <v>1247927.7074357371</v>
      </c>
      <c r="I13" s="17">
        <f t="shared" si="2"/>
        <v>9055071.3405799735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0.59500009071997961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0.52934841069534622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0.85836070150809585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0.82267758827712545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0.85836070150809585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0.82267758827712545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0.39368430038868463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0.33203454129542814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0.82403264114734831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0.78189871591560389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0.82403264114734831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0.78189871591560389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0.90479342085978809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0.87916128360394807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0.89311343800042353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0.8648065969141211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0.89311343800042353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0.8648065969141211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0.89522761799989525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0.14131246935840991</v>
      </c>
    </row>
    <row r="5" spans="1:8" ht="15.75" customHeight="1" x14ac:dyDescent="0.25">
      <c r="B5" s="19" t="s">
        <v>70</v>
      </c>
      <c r="C5" s="101">
        <v>5.2328941334510708E-2</v>
      </c>
    </row>
    <row r="6" spans="1:8" ht="15.75" customHeight="1" x14ac:dyDescent="0.25">
      <c r="B6" s="19" t="s">
        <v>71</v>
      </c>
      <c r="C6" s="101">
        <v>0.200539021228022</v>
      </c>
    </row>
    <row r="7" spans="1:8" ht="15.75" customHeight="1" x14ac:dyDescent="0.25">
      <c r="B7" s="19" t="s">
        <v>72</v>
      </c>
      <c r="C7" s="101">
        <v>0.35804108021250081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0.1016678551433597</v>
      </c>
    </row>
    <row r="10" spans="1:8" ht="15.75" customHeight="1" x14ac:dyDescent="0.25">
      <c r="B10" s="19" t="s">
        <v>75</v>
      </c>
      <c r="C10" s="101">
        <v>0.14611063272319719</v>
      </c>
    </row>
    <row r="11" spans="1:8" ht="15.75" customHeight="1" x14ac:dyDescent="0.25">
      <c r="B11" s="27" t="s">
        <v>30</v>
      </c>
      <c r="C11" s="48">
        <f>SUM(C3:C10)</f>
        <v>1.0000000000000004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0.1141063799115946</v>
      </c>
      <c r="D14" s="55">
        <v>0.1141063799115946</v>
      </c>
      <c r="E14" s="55">
        <v>0.1141063799115946</v>
      </c>
      <c r="F14" s="55">
        <v>0.1141063799115946</v>
      </c>
    </row>
    <row r="15" spans="1:8" ht="15.75" customHeight="1" x14ac:dyDescent="0.25">
      <c r="B15" s="19" t="s">
        <v>82</v>
      </c>
      <c r="C15" s="101">
        <v>0.14028486062831391</v>
      </c>
      <c r="D15" s="101">
        <v>0.14028486062831391</v>
      </c>
      <c r="E15" s="101">
        <v>0.14028486062831391</v>
      </c>
      <c r="F15" s="101">
        <v>0.14028486062831391</v>
      </c>
    </row>
    <row r="16" spans="1:8" ht="15.75" customHeight="1" x14ac:dyDescent="0.25">
      <c r="B16" s="19" t="s">
        <v>83</v>
      </c>
      <c r="C16" s="101">
        <v>1.2786357296704E-2</v>
      </c>
      <c r="D16" s="101">
        <v>1.2786357296704E-2</v>
      </c>
      <c r="E16" s="101">
        <v>1.2786357296704E-2</v>
      </c>
      <c r="F16" s="101">
        <v>1.2786357296704E-2</v>
      </c>
    </row>
    <row r="17" spans="1:8" ht="15.75" customHeight="1" x14ac:dyDescent="0.25">
      <c r="B17" s="19" t="s">
        <v>84</v>
      </c>
      <c r="C17" s="101">
        <v>6.2816054194864109E-3</v>
      </c>
      <c r="D17" s="101">
        <v>6.2816054194864109E-3</v>
      </c>
      <c r="E17" s="101">
        <v>6.2816054194864109E-3</v>
      </c>
      <c r="F17" s="101">
        <v>6.2816054194864109E-3</v>
      </c>
    </row>
    <row r="18" spans="1:8" ht="15.75" customHeight="1" x14ac:dyDescent="0.25">
      <c r="B18" s="19" t="s">
        <v>85</v>
      </c>
      <c r="C18" s="101">
        <v>4.8197314204791912E-4</v>
      </c>
      <c r="D18" s="101">
        <v>4.8197314204791912E-4</v>
      </c>
      <c r="E18" s="101">
        <v>4.8197314204791912E-4</v>
      </c>
      <c r="F18" s="101">
        <v>4.8197314204791912E-4</v>
      </c>
    </row>
    <row r="19" spans="1:8" ht="15.75" customHeight="1" x14ac:dyDescent="0.25">
      <c r="B19" s="19" t="s">
        <v>86</v>
      </c>
      <c r="C19" s="101">
        <v>5.8874549489732484E-3</v>
      </c>
      <c r="D19" s="101">
        <v>5.8874549489732484E-3</v>
      </c>
      <c r="E19" s="101">
        <v>5.8874549489732484E-3</v>
      </c>
      <c r="F19" s="101">
        <v>5.8874549489732484E-3</v>
      </c>
    </row>
    <row r="20" spans="1:8" ht="15.75" customHeight="1" x14ac:dyDescent="0.25">
      <c r="B20" s="19" t="s">
        <v>87</v>
      </c>
      <c r="C20" s="101">
        <v>0.4883253174639669</v>
      </c>
      <c r="D20" s="101">
        <v>0.4883253174639669</v>
      </c>
      <c r="E20" s="101">
        <v>0.4883253174639669</v>
      </c>
      <c r="F20" s="101">
        <v>0.4883253174639669</v>
      </c>
    </row>
    <row r="21" spans="1:8" ht="15.75" customHeight="1" x14ac:dyDescent="0.25">
      <c r="B21" s="19" t="s">
        <v>88</v>
      </c>
      <c r="C21" s="101">
        <v>8.8324152768175151E-2</v>
      </c>
      <c r="D21" s="101">
        <v>8.8324152768175151E-2</v>
      </c>
      <c r="E21" s="101">
        <v>8.8324152768175151E-2</v>
      </c>
      <c r="F21" s="101">
        <v>8.8324152768175151E-2</v>
      </c>
    </row>
    <row r="22" spans="1:8" ht="15.75" customHeight="1" x14ac:dyDescent="0.25">
      <c r="B22" s="19" t="s">
        <v>89</v>
      </c>
      <c r="C22" s="101">
        <v>0.1435218984207379</v>
      </c>
      <c r="D22" s="101">
        <v>0.1435218984207379</v>
      </c>
      <c r="E22" s="101">
        <v>0.1435218984207379</v>
      </c>
      <c r="F22" s="101">
        <v>0.1435218984207379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3.3942822999999997E-2</v>
      </c>
    </row>
    <row r="27" spans="1:8" ht="15.75" customHeight="1" x14ac:dyDescent="0.25">
      <c r="B27" s="19" t="s">
        <v>92</v>
      </c>
      <c r="C27" s="101">
        <v>5.9011999999999997E-4</v>
      </c>
    </row>
    <row r="28" spans="1:8" ht="15.75" customHeight="1" x14ac:dyDescent="0.25">
      <c r="B28" s="19" t="s">
        <v>93</v>
      </c>
      <c r="C28" s="101">
        <v>0.106273149</v>
      </c>
    </row>
    <row r="29" spans="1:8" ht="15.75" customHeight="1" x14ac:dyDescent="0.25">
      <c r="B29" s="19" t="s">
        <v>94</v>
      </c>
      <c r="C29" s="101">
        <v>0.14667259199999999</v>
      </c>
    </row>
    <row r="30" spans="1:8" ht="15.75" customHeight="1" x14ac:dyDescent="0.25">
      <c r="B30" s="19" t="s">
        <v>95</v>
      </c>
      <c r="C30" s="101">
        <v>8.2104470999999998E-2</v>
      </c>
    </row>
    <row r="31" spans="1:8" ht="15.75" customHeight="1" x14ac:dyDescent="0.25">
      <c r="B31" s="19" t="s">
        <v>96</v>
      </c>
      <c r="C31" s="101">
        <v>5.7501955E-2</v>
      </c>
    </row>
    <row r="32" spans="1:8" ht="15.75" customHeight="1" x14ac:dyDescent="0.25">
      <c r="B32" s="19" t="s">
        <v>97</v>
      </c>
      <c r="C32" s="101">
        <v>2.0726010999999999E-2</v>
      </c>
    </row>
    <row r="33" spans="2:3" ht="15.75" customHeight="1" x14ac:dyDescent="0.25">
      <c r="B33" s="19" t="s">
        <v>98</v>
      </c>
      <c r="C33" s="101">
        <v>6.9730735000000002E-2</v>
      </c>
    </row>
    <row r="34" spans="2:3" ht="15.75" customHeight="1" x14ac:dyDescent="0.25">
      <c r="B34" s="19" t="s">
        <v>99</v>
      </c>
      <c r="C34" s="101">
        <v>0.48245814399999998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0.29404613063562945</v>
      </c>
      <c r="D2" s="52">
        <f>IFERROR(1-_xlfn.NORM.DIST(_xlfn.NORM.INV(SUM(D4:D5), 0, 1) + 1, 0, 1, TRUE), "")</f>
        <v>0.29404613063562945</v>
      </c>
      <c r="E2" s="52">
        <f>IFERROR(1-_xlfn.NORM.DIST(_xlfn.NORM.INV(SUM(E4:E5), 0, 1) + 1, 0, 1, TRUE), "")</f>
        <v>0.47607468141544351</v>
      </c>
      <c r="F2" s="52">
        <f>IFERROR(1-_xlfn.NORM.DIST(_xlfn.NORM.INV(SUM(F4:F5), 0, 1) + 1, 0, 1, TRUE), "")</f>
        <v>0.25426909799357433</v>
      </c>
      <c r="G2" s="52">
        <f>IFERROR(1-_xlfn.NORM.DIST(_xlfn.NORM.INV(SUM(G4:G5), 0, 1) + 1, 0, 1, TRUE), "")</f>
        <v>0.37012116046592136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0.38262036936437055</v>
      </c>
      <c r="D3" s="52">
        <f>IFERROR(_xlfn.NORM.DIST(_xlfn.NORM.INV(SUM(D4:D5), 0, 1) + 1, 0, 1, TRUE) - SUM(D4:D5), "")</f>
        <v>0.38262036936437055</v>
      </c>
      <c r="E3" s="52">
        <f>IFERROR(_xlfn.NORM.DIST(_xlfn.NORM.INV(SUM(E4:E5), 0, 1) + 1, 0, 1, TRUE) - SUM(E4:E5), "")</f>
        <v>0.35031451858455648</v>
      </c>
      <c r="F3" s="52">
        <f>IFERROR(_xlfn.NORM.DIST(_xlfn.NORM.INV(SUM(F4:F5), 0, 1) + 1, 0, 1, TRUE) - SUM(F4:F5), "")</f>
        <v>0.37838250200642565</v>
      </c>
      <c r="G3" s="52">
        <f>IFERROR(_xlfn.NORM.DIST(_xlfn.NORM.INV(SUM(G4:G5), 0, 1) + 1, 0, 1, TRUE) - SUM(G4:G5), "")</f>
        <v>0.37796123953407862</v>
      </c>
    </row>
    <row r="4" spans="1:15" ht="15.75" customHeight="1" x14ac:dyDescent="0.25">
      <c r="B4" s="5" t="s">
        <v>104</v>
      </c>
      <c r="C4" s="45">
        <v>0.14050360000000001</v>
      </c>
      <c r="D4" s="53">
        <v>0.14050360000000001</v>
      </c>
      <c r="E4" s="53">
        <v>0.1182729</v>
      </c>
      <c r="F4" s="53">
        <v>0.20068749999999999</v>
      </c>
      <c r="G4" s="53">
        <v>0.1783488</v>
      </c>
    </row>
    <row r="5" spans="1:15" ht="15.75" customHeight="1" x14ac:dyDescent="0.25">
      <c r="B5" s="5" t="s">
        <v>105</v>
      </c>
      <c r="C5" s="45">
        <v>0.18282989999999999</v>
      </c>
      <c r="D5" s="53">
        <v>0.18282989999999999</v>
      </c>
      <c r="E5" s="53">
        <v>5.5337900000000002E-2</v>
      </c>
      <c r="F5" s="53">
        <v>0.1666609</v>
      </c>
      <c r="G5" s="53">
        <v>7.3568800000000004E-2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0.79931186824450506</v>
      </c>
      <c r="D8" s="52">
        <f>IFERROR(1-_xlfn.NORM.DIST(_xlfn.NORM.INV(SUM(D10:D11), 0, 1) + 1, 0, 1, TRUE), "")</f>
        <v>0.79931186824450506</v>
      </c>
      <c r="E8" s="52">
        <f>IFERROR(1-_xlfn.NORM.DIST(_xlfn.NORM.INV(SUM(E10:E11), 0, 1) + 1, 0, 1, TRUE), "")</f>
        <v>0.86559676256688545</v>
      </c>
      <c r="F8" s="52">
        <f>IFERROR(1-_xlfn.NORM.DIST(_xlfn.NORM.INV(SUM(F10:F11), 0, 1) + 1, 0, 1, TRUE), "")</f>
        <v>0.83472937410055581</v>
      </c>
      <c r="G8" s="52">
        <f>IFERROR(1-_xlfn.NORM.DIST(_xlfn.NORM.INV(SUM(G10:G11), 0, 1) + 1, 0, 1, TRUE), "")</f>
        <v>0.8342125299855313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0.16774273175549498</v>
      </c>
      <c r="D9" s="52">
        <f>IFERROR(_xlfn.NORM.DIST(_xlfn.NORM.INV(SUM(D10:D11), 0, 1) + 1, 0, 1, TRUE) - SUM(D10:D11), "")</f>
        <v>0.16774273175549498</v>
      </c>
      <c r="E9" s="52">
        <f>IFERROR(_xlfn.NORM.DIST(_xlfn.NORM.INV(SUM(E10:E11), 0, 1) + 1, 0, 1, TRUE) - SUM(E10:E11), "")</f>
        <v>0.11679303743311456</v>
      </c>
      <c r="F9" s="52">
        <f>IFERROR(_xlfn.NORM.DIST(_xlfn.NORM.INV(SUM(F10:F11), 0, 1) + 1, 0, 1, TRUE) - SUM(F10:F11), "")</f>
        <v>0.14102422589944419</v>
      </c>
      <c r="G9" s="52">
        <f>IFERROR(_xlfn.NORM.DIST(_xlfn.NORM.INV(SUM(G10:G11), 0, 1) + 1, 0, 1, TRUE) - SUM(G10:G11), "")</f>
        <v>0.1414224700144687</v>
      </c>
    </row>
    <row r="10" spans="1:15" ht="15.75" customHeight="1" x14ac:dyDescent="0.25">
      <c r="B10" s="5" t="s">
        <v>109</v>
      </c>
      <c r="C10" s="45">
        <v>2.657E-2</v>
      </c>
      <c r="D10" s="53">
        <v>2.657E-2</v>
      </c>
      <c r="E10" s="53">
        <v>3.8682E-3</v>
      </c>
      <c r="F10" s="53">
        <v>1.40923E-2</v>
      </c>
      <c r="G10" s="53">
        <v>2.15506E-2</v>
      </c>
    </row>
    <row r="11" spans="1:15" ht="15.75" customHeight="1" x14ac:dyDescent="0.25">
      <c r="B11" s="5" t="s">
        <v>110</v>
      </c>
      <c r="C11" s="45">
        <v>6.3753999999999998E-3</v>
      </c>
      <c r="D11" s="53">
        <v>6.3753999999999998E-3</v>
      </c>
      <c r="E11" s="53">
        <v>1.3742000000000001E-2</v>
      </c>
      <c r="F11" s="53">
        <v>1.0154099999999999E-2</v>
      </c>
      <c r="G11" s="53">
        <v>2.8143999999999999E-3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0.44014819999999999</v>
      </c>
      <c r="D2" s="53">
        <v>0.27586660000000002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0.15107960000000001</v>
      </c>
      <c r="D3" s="53">
        <v>0.15072820000000001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0.21675549999999999</v>
      </c>
      <c r="D4" s="53">
        <v>0.31531809999999999</v>
      </c>
      <c r="E4" s="53">
        <v>0.5836865</v>
      </c>
      <c r="F4" s="53">
        <v>0.33648869999999997</v>
      </c>
      <c r="G4" s="53">
        <v>0</v>
      </c>
    </row>
    <row r="5" spans="1:7" x14ac:dyDescent="0.25">
      <c r="B5" s="3" t="s">
        <v>122</v>
      </c>
      <c r="C5" s="52">
        <v>0.19201679999999999</v>
      </c>
      <c r="D5" s="52">
        <v>0.25808700000000001</v>
      </c>
      <c r="E5" s="52">
        <f>1-SUM(E2:E4)</f>
        <v>0.4163135</v>
      </c>
      <c r="F5" s="52">
        <f>1-SUM(F2:F4)</f>
        <v>0.66351130000000003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235FD5-7F14-48F6-B2AA-6298619499FD}"/>
</file>

<file path=customXml/itemProps2.xml><?xml version="1.0" encoding="utf-8"?>
<ds:datastoreItem xmlns:ds="http://schemas.openxmlformats.org/officeDocument/2006/customXml" ds:itemID="{D46B9919-ECF8-4495-A1AC-D0FAF842DC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2024-03-26T04:25:11Z</dcterms:modified>
</cp:coreProperties>
</file>