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75C7CC4-C510-4274-BBE6-56B1BA26118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6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5" i="2"/>
  <c r="A23" i="2"/>
  <c r="A31" i="2"/>
  <c r="A17" i="2"/>
  <c r="A33" i="2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<sst xmlns="http://schemas.openxmlformats.org/spreadsheetml/2006/main" count="2092" uniqueCount="341">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</sst>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3297990.21875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0.55500000000000005</v>
      </c>
    </row>
    <row r="12" spans="1:3" ht="15" customHeight="1" x14ac:dyDescent="0.25">
      <c r="B12" s="5" t="s">
        <v>12</v>
      </c>
      <c r="C12" s="45">
        <v>0.69700000000000006</v>
      </c>
    </row>
    <row r="13" spans="1:3" ht="15" customHeight="1" x14ac:dyDescent="0.25">
      <c r="B13" s="5" t="s">
        <v>13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0.25571203379649299</v>
      </c>
    </row>
    <row r="30" spans="1:3" ht="14.25" customHeight="1" x14ac:dyDescent="0.25">
      <c r="B30" s="25" t="s">
        <v>27</v>
      </c>
      <c r="C30" s="99">
        <v>3.3819814705800401E-2</v>
      </c>
    </row>
    <row r="31" spans="1:3" ht="14.25" customHeight="1" x14ac:dyDescent="0.25">
      <c r="B31" s="25" t="s">
        <v>28</v>
      </c>
      <c r="C31" s="99">
        <v>7.04524288623571E-2</v>
      </c>
    </row>
    <row r="32" spans="1:3" ht="14.25" customHeight="1" x14ac:dyDescent="0.25">
      <c r="B32" s="25" t="s">
        <v>29</v>
      </c>
      <c r="C32" s="99">
        <v>0.64001572263535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24.560659999999999</v>
      </c>
    </row>
    <row r="38" spans="1:5" ht="15" customHeight="1" x14ac:dyDescent="0.25">
      <c r="B38" s="11" t="s">
        <v>34</v>
      </c>
      <c r="C38" s="43">
        <v>40.190779999999997</v>
      </c>
      <c r="D38" s="12"/>
      <c r="E38" s="13"/>
    </row>
    <row r="39" spans="1:5" ht="15" customHeight="1" x14ac:dyDescent="0.25">
      <c r="B39" s="11" t="s">
        <v>35</v>
      </c>
      <c r="C39" s="43">
        <v>57.691830000000003</v>
      </c>
      <c r="D39" s="12"/>
      <c r="E39" s="12"/>
    </row>
    <row r="40" spans="1:5" ht="15" customHeight="1" x14ac:dyDescent="0.25">
      <c r="B40" s="11" t="s">
        <v>36</v>
      </c>
      <c r="C40" s="100">
        <v>1.35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14.23291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6.5190999999999999E-3</v>
      </c>
      <c r="D45" s="12"/>
    </row>
    <row r="46" spans="1:5" ht="15.75" customHeight="1" x14ac:dyDescent="0.25">
      <c r="B46" s="11" t="s">
        <v>41</v>
      </c>
      <c r="C46" s="45">
        <v>7.0119699999999993E-2</v>
      </c>
      <c r="D46" s="12"/>
    </row>
    <row r="47" spans="1:5" ht="15.75" customHeight="1" x14ac:dyDescent="0.25">
      <c r="B47" s="11" t="s">
        <v>42</v>
      </c>
      <c r="C47" s="45">
        <v>0.16534509999999999</v>
      </c>
      <c r="D47" s="12"/>
      <c r="E47" s="13"/>
    </row>
    <row r="48" spans="1:5" ht="15" customHeight="1" x14ac:dyDescent="0.25">
      <c r="B48" s="11" t="s">
        <v>43</v>
      </c>
      <c r="C48" s="46">
        <v>0.75801609999999997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0.50240399999999996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0.11839029066327</v>
      </c>
      <c r="C2" s="98">
        <v>0.95</v>
      </c>
      <c r="D2" s="56">
        <v>39.694784016169571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44.74391570258959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126.9573536787713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0.38438675086138191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14.26897757170995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14.26897757170995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14.26897757170995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14.26897757170995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14.26897757170995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14.26897757170995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0.2388879570336</v>
      </c>
      <c r="C16" s="98">
        <v>0.95</v>
      </c>
      <c r="D16" s="56">
        <v>0.32525745301380288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3.0133371170447369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3.0133371170447369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0.73697869999999999</v>
      </c>
      <c r="C21" s="98">
        <v>0.95</v>
      </c>
      <c r="D21" s="56">
        <v>3.4535387086730069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5.3560000000000001E-4</v>
      </c>
      <c r="C23" s="98">
        <v>0.95</v>
      </c>
      <c r="D23" s="56">
        <v>4.7084773800389677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0.62733761796079002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0.15179457972372001</v>
      </c>
      <c r="C27" s="98">
        <v>0.95</v>
      </c>
      <c r="D27" s="56">
        <v>20.578639540376962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0.66792069999999992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71.801996499827609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1.824558777781067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0.36301369999999999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7.1664580000000005E-2</v>
      </c>
      <c r="C3" s="21">
        <f>frac_mam_1_5months * 2.6</f>
        <v>7.1664580000000005E-2</v>
      </c>
      <c r="D3" s="21">
        <f>frac_mam_6_11months * 2.6</f>
        <v>0.10785398</v>
      </c>
      <c r="E3" s="21">
        <f>frac_mam_12_23months * 2.6</f>
        <v>9.2077700000000012E-2</v>
      </c>
      <c r="F3" s="21">
        <f>frac_mam_24_59months * 2.6</f>
        <v>5.7162300000000006E-2</v>
      </c>
    </row>
    <row r="4" spans="1:6" ht="15.75" customHeight="1" x14ac:dyDescent="0.25">
      <c r="A4" s="3" t="s">
        <v>205</v>
      </c>
      <c r="B4" s="21">
        <f>frac_sam_1month * 2.6</f>
        <v>6.1580219999999998E-2</v>
      </c>
      <c r="C4" s="21">
        <f>frac_sam_1_5months * 2.6</f>
        <v>6.1580219999999998E-2</v>
      </c>
      <c r="D4" s="21">
        <f>frac_sam_6_11months * 2.6</f>
        <v>2.6343459999999999E-2</v>
      </c>
      <c r="E4" s="21">
        <f>frac_sam_12_23months * 2.6</f>
        <v>4.593966E-2</v>
      </c>
      <c r="F4" s="21">
        <f>frac_sam_24_59months * 2.6</f>
        <v>3.5667320000000002E-2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749479.18719999981</v>
      </c>
      <c r="C2" s="49">
        <v>1154000</v>
      </c>
      <c r="D2" s="49">
        <v>1861000</v>
      </c>
      <c r="E2" s="49">
        <v>1279000</v>
      </c>
      <c r="F2" s="49">
        <v>870000</v>
      </c>
      <c r="G2" s="17">
        <f t="shared" ref="G2:G13" si="0">C2+D2+E2+F2</f>
        <v>5164000</v>
      </c>
      <c r="H2" s="17">
        <f t="shared" ref="H2:H13" si="1">(B2 + stillbirth*B2/(1000-stillbirth))/(1-abortion)</f>
        <v>863977.81299987831</v>
      </c>
      <c r="I2" s="17">
        <f t="shared" ref="I2:I13" si="2">G2-H2</f>
        <v>4300022.1870001219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764621.946</v>
      </c>
      <c r="C3" s="50">
        <v>1180000</v>
      </c>
      <c r="D3" s="50">
        <v>1920000</v>
      </c>
      <c r="E3" s="50">
        <v>1321000</v>
      </c>
      <c r="F3" s="50">
        <v>902000</v>
      </c>
      <c r="G3" s="17">
        <f t="shared" si="0"/>
        <v>5323000</v>
      </c>
      <c r="H3" s="17">
        <f t="shared" si="1"/>
        <v>881433.94501027628</v>
      </c>
      <c r="I3" s="17">
        <f t="shared" si="2"/>
        <v>4441566.0549897235</v>
      </c>
    </row>
    <row r="4" spans="1:9" ht="15.75" customHeight="1" x14ac:dyDescent="0.25">
      <c r="A4" s="5">
        <f t="shared" si="3"/>
        <v>2026</v>
      </c>
      <c r="B4" s="49">
        <v>779171.44819999998</v>
      </c>
      <c r="C4" s="50">
        <v>1206000</v>
      </c>
      <c r="D4" s="50">
        <v>1976000</v>
      </c>
      <c r="E4" s="50">
        <v>1366000</v>
      </c>
      <c r="F4" s="50">
        <v>935000</v>
      </c>
      <c r="G4" s="17">
        <f t="shared" si="0"/>
        <v>5483000</v>
      </c>
      <c r="H4" s="17">
        <f t="shared" si="1"/>
        <v>898206.18806342245</v>
      </c>
      <c r="I4" s="17">
        <f t="shared" si="2"/>
        <v>4584793.8119365778</v>
      </c>
    </row>
    <row r="5" spans="1:9" ht="15.75" customHeight="1" x14ac:dyDescent="0.25">
      <c r="A5" s="5">
        <f t="shared" si="3"/>
        <v>2027</v>
      </c>
      <c r="B5" s="49">
        <v>793815.34939999995</v>
      </c>
      <c r="C5" s="50">
        <v>1233000</v>
      </c>
      <c r="D5" s="50">
        <v>2033000</v>
      </c>
      <c r="E5" s="50">
        <v>1412000</v>
      </c>
      <c r="F5" s="50">
        <v>968000</v>
      </c>
      <c r="G5" s="17">
        <f t="shared" si="0"/>
        <v>5646000</v>
      </c>
      <c r="H5" s="17">
        <f t="shared" si="1"/>
        <v>915087.25153875293</v>
      </c>
      <c r="I5" s="17">
        <f t="shared" si="2"/>
        <v>4730912.7484612474</v>
      </c>
    </row>
    <row r="6" spans="1:9" ht="15.75" customHeight="1" x14ac:dyDescent="0.25">
      <c r="A6" s="5">
        <f t="shared" si="3"/>
        <v>2028</v>
      </c>
      <c r="B6" s="49">
        <v>808503.91019999993</v>
      </c>
      <c r="C6" s="50">
        <v>1261000</v>
      </c>
      <c r="D6" s="50">
        <v>2088000</v>
      </c>
      <c r="E6" s="50">
        <v>1462000</v>
      </c>
      <c r="F6" s="50">
        <v>1000000</v>
      </c>
      <c r="G6" s="17">
        <f t="shared" si="0"/>
        <v>5811000</v>
      </c>
      <c r="H6" s="17">
        <f t="shared" si="1"/>
        <v>932019.79730231292</v>
      </c>
      <c r="I6" s="17">
        <f t="shared" si="2"/>
        <v>4878980.2026976869</v>
      </c>
    </row>
    <row r="7" spans="1:9" ht="15.75" customHeight="1" x14ac:dyDescent="0.25">
      <c r="A7" s="5">
        <f t="shared" si="3"/>
        <v>2029</v>
      </c>
      <c r="B7" s="49">
        <v>823188.75599999994</v>
      </c>
      <c r="C7" s="50">
        <v>1291000</v>
      </c>
      <c r="D7" s="50">
        <v>2143000</v>
      </c>
      <c r="E7" s="50">
        <v>1514000</v>
      </c>
      <c r="F7" s="50">
        <v>1034000</v>
      </c>
      <c r="G7" s="17">
        <f t="shared" si="0"/>
        <v>5982000</v>
      </c>
      <c r="H7" s="17">
        <f t="shared" si="1"/>
        <v>948948.06052190089</v>
      </c>
      <c r="I7" s="17">
        <f t="shared" si="2"/>
        <v>5033051.9394780993</v>
      </c>
    </row>
    <row r="8" spans="1:9" ht="15.75" customHeight="1" x14ac:dyDescent="0.25">
      <c r="A8" s="5">
        <f t="shared" si="3"/>
        <v>2030</v>
      </c>
      <c r="B8" s="49">
        <v>837822.87700000009</v>
      </c>
      <c r="C8" s="50">
        <v>1323000</v>
      </c>
      <c r="D8" s="50">
        <v>2196000</v>
      </c>
      <c r="E8" s="50">
        <v>1568000</v>
      </c>
      <c r="F8" s="50">
        <v>1069000</v>
      </c>
      <c r="G8" s="17">
        <f t="shared" si="0"/>
        <v>6156000</v>
      </c>
      <c r="H8" s="17">
        <f t="shared" si="1"/>
        <v>965817.84966706869</v>
      </c>
      <c r="I8" s="17">
        <f t="shared" si="2"/>
        <v>5190182.1503329314</v>
      </c>
    </row>
    <row r="9" spans="1:9" ht="15.75" customHeight="1" x14ac:dyDescent="0.25">
      <c r="A9" s="5">
        <f t="shared" si="3"/>
        <v>2031</v>
      </c>
      <c r="B9" s="49">
        <v>850443.40411428583</v>
      </c>
      <c r="C9" s="50">
        <v>1347142.857142857</v>
      </c>
      <c r="D9" s="50">
        <v>2243857.1428571432</v>
      </c>
      <c r="E9" s="50">
        <v>1609285.7142857141</v>
      </c>
      <c r="F9" s="50">
        <v>1097428.5714285709</v>
      </c>
      <c r="G9" s="17">
        <f t="shared" si="0"/>
        <v>6297714.2857142854</v>
      </c>
      <c r="H9" s="17">
        <f t="shared" si="1"/>
        <v>980366.42633381009</v>
      </c>
      <c r="I9" s="17">
        <f t="shared" si="2"/>
        <v>5317347.8593804752</v>
      </c>
    </row>
    <row r="10" spans="1:9" ht="15.75" customHeight="1" x14ac:dyDescent="0.25">
      <c r="A10" s="5">
        <f t="shared" si="3"/>
        <v>2032</v>
      </c>
      <c r="B10" s="49">
        <v>862703.61241632665</v>
      </c>
      <c r="C10" s="50">
        <v>1371020.4081632651</v>
      </c>
      <c r="D10" s="50">
        <v>2290122.448979591</v>
      </c>
      <c r="E10" s="50">
        <v>1650469.387755102</v>
      </c>
      <c r="F10" s="50">
        <v>1125346.9387755101</v>
      </c>
      <c r="G10" s="17">
        <f t="shared" si="0"/>
        <v>6436959.1836734675</v>
      </c>
      <c r="H10" s="17">
        <f t="shared" si="1"/>
        <v>994499.63795145776</v>
      </c>
      <c r="I10" s="17">
        <f t="shared" si="2"/>
        <v>5442459.5457220096</v>
      </c>
    </row>
    <row r="11" spans="1:9" ht="15.75" customHeight="1" x14ac:dyDescent="0.25">
      <c r="A11" s="5">
        <f t="shared" si="3"/>
        <v>2033</v>
      </c>
      <c r="B11" s="49">
        <v>874636.77873294475</v>
      </c>
      <c r="C11" s="50">
        <v>1394594.7521865889</v>
      </c>
      <c r="D11" s="50">
        <v>2334997.084548105</v>
      </c>
      <c r="E11" s="50">
        <v>1691107.8717201171</v>
      </c>
      <c r="F11" s="50">
        <v>1152539.3586005829</v>
      </c>
      <c r="G11" s="17">
        <f t="shared" si="0"/>
        <v>6573239.0670553939</v>
      </c>
      <c r="H11" s="17">
        <f t="shared" si="1"/>
        <v>1008255.8450783199</v>
      </c>
      <c r="I11" s="17">
        <f t="shared" si="2"/>
        <v>5564983.2219770737</v>
      </c>
    </row>
    <row r="12" spans="1:9" ht="15.75" customHeight="1" x14ac:dyDescent="0.25">
      <c r="A12" s="5">
        <f t="shared" si="3"/>
        <v>2034</v>
      </c>
      <c r="B12" s="49">
        <v>886182.69720907975</v>
      </c>
      <c r="C12" s="50">
        <v>1417679.716784673</v>
      </c>
      <c r="D12" s="50">
        <v>2378139.5251978338</v>
      </c>
      <c r="E12" s="50">
        <v>1730980.4248229901</v>
      </c>
      <c r="F12" s="50">
        <v>1178902.1241149521</v>
      </c>
      <c r="G12" s="17">
        <f t="shared" si="0"/>
        <v>6705701.7909204485</v>
      </c>
      <c r="H12" s="17">
        <f t="shared" si="1"/>
        <v>1021565.644155401</v>
      </c>
      <c r="I12" s="17">
        <f t="shared" si="2"/>
        <v>5684136.1467650477</v>
      </c>
    </row>
    <row r="13" spans="1:9" ht="15.75" customHeight="1" x14ac:dyDescent="0.25">
      <c r="A13" s="5">
        <f t="shared" si="3"/>
        <v>2035</v>
      </c>
      <c r="B13" s="49">
        <v>897279.66678180546</v>
      </c>
      <c r="C13" s="50">
        <v>1440062.533468198</v>
      </c>
      <c r="D13" s="50">
        <v>2419588.028797525</v>
      </c>
      <c r="E13" s="50">
        <v>1769406.199797703</v>
      </c>
      <c r="F13" s="50">
        <v>1204459.570417088</v>
      </c>
      <c r="G13" s="17">
        <f t="shared" si="0"/>
        <v>6833516.3324805144</v>
      </c>
      <c r="H13" s="17">
        <f t="shared" si="1"/>
        <v>1034357.9079915565</v>
      </c>
      <c r="I13" s="17">
        <f t="shared" si="2"/>
        <v>5799158.424488958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0.56948230342657635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0.51084221491688619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0.84511702776685127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0.81160021913155322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0.84511702776685127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0.81160021913155322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0.3689353418588816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0.31579797502298029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0.80829605836567087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0.76898921902716588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0.80829605836567087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0.76898921902716588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0.89536207846907589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0.87105942367649813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0.88267508854429588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0.85590004927689944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0.88267508854429588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0.85590004927689944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0.88512349224583586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9.0967995857898585E-3</v>
      </c>
    </row>
    <row r="4" spans="1:8" ht="15.75" customHeight="1" x14ac:dyDescent="0.25">
      <c r="B4" s="19" t="s">
        <v>69</v>
      </c>
      <c r="C4" s="101">
        <v>6.4092908854742933E-2</v>
      </c>
    </row>
    <row r="5" spans="1:8" ht="15.75" customHeight="1" x14ac:dyDescent="0.25">
      <c r="B5" s="19" t="s">
        <v>70</v>
      </c>
      <c r="C5" s="101">
        <v>9.1282258767163948E-2</v>
      </c>
    </row>
    <row r="6" spans="1:8" ht="15.75" customHeight="1" x14ac:dyDescent="0.25">
      <c r="B6" s="19" t="s">
        <v>71</v>
      </c>
      <c r="C6" s="101">
        <v>0.25451199617035808</v>
      </c>
    </row>
    <row r="7" spans="1:8" ht="15.75" customHeight="1" x14ac:dyDescent="0.25">
      <c r="B7" s="19" t="s">
        <v>72</v>
      </c>
      <c r="C7" s="101">
        <v>0.39199030171442639</v>
      </c>
    </row>
    <row r="8" spans="1:8" ht="15.75" customHeight="1" x14ac:dyDescent="0.25">
      <c r="B8" s="19" t="s">
        <v>73</v>
      </c>
      <c r="C8" s="101">
        <v>1.5420714712771921E-3</v>
      </c>
    </row>
    <row r="9" spans="1:8" ht="15.75" customHeight="1" x14ac:dyDescent="0.25">
      <c r="B9" s="19" t="s">
        <v>74</v>
      </c>
      <c r="C9" s="101">
        <v>6.391594819168625E-2</v>
      </c>
    </row>
    <row r="10" spans="1:8" ht="15.75" customHeight="1" x14ac:dyDescent="0.25">
      <c r="B10" s="19" t="s">
        <v>75</v>
      </c>
      <c r="C10" s="101">
        <v>0.1235677152445553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0.13996090768757741</v>
      </c>
      <c r="D14" s="55">
        <v>0.13996090768757741</v>
      </c>
      <c r="E14" s="55">
        <v>0.13996090768757741</v>
      </c>
      <c r="F14" s="55">
        <v>0.13996090768757741</v>
      </c>
    </row>
    <row r="15" spans="1:8" ht="15.75" customHeight="1" x14ac:dyDescent="0.25">
      <c r="B15" s="19" t="s">
        <v>82</v>
      </c>
      <c r="C15" s="101">
        <v>0.1825969991650476</v>
      </c>
      <c r="D15" s="101">
        <v>0.1825969991650476</v>
      </c>
      <c r="E15" s="101">
        <v>0.1825969991650476</v>
      </c>
      <c r="F15" s="101">
        <v>0.1825969991650476</v>
      </c>
    </row>
    <row r="16" spans="1:8" ht="15.75" customHeight="1" x14ac:dyDescent="0.25">
      <c r="B16" s="19" t="s">
        <v>83</v>
      </c>
      <c r="C16" s="101">
        <v>1.688769665810308E-2</v>
      </c>
      <c r="D16" s="101">
        <v>1.688769665810308E-2</v>
      </c>
      <c r="E16" s="101">
        <v>1.688769665810308E-2</v>
      </c>
      <c r="F16" s="101">
        <v>1.688769665810308E-2</v>
      </c>
    </row>
    <row r="17" spans="1:8" ht="15.75" customHeight="1" x14ac:dyDescent="0.25">
      <c r="B17" s="19" t="s">
        <v>84</v>
      </c>
      <c r="C17" s="101">
        <v>1.7773095567990671E-3</v>
      </c>
      <c r="D17" s="101">
        <v>1.7773095567990671E-3</v>
      </c>
      <c r="E17" s="101">
        <v>1.7773095567990671E-3</v>
      </c>
      <c r="F17" s="101">
        <v>1.7773095567990671E-3</v>
      </c>
    </row>
    <row r="18" spans="1:8" ht="15.75" customHeight="1" x14ac:dyDescent="0.25">
      <c r="B18" s="19" t="s">
        <v>85</v>
      </c>
      <c r="C18" s="101">
        <v>0.1345228179711539</v>
      </c>
      <c r="D18" s="101">
        <v>0.1345228179711539</v>
      </c>
      <c r="E18" s="101">
        <v>0.1345228179711539</v>
      </c>
      <c r="F18" s="101">
        <v>0.1345228179711539</v>
      </c>
    </row>
    <row r="19" spans="1:8" ht="15.75" customHeight="1" x14ac:dyDescent="0.25">
      <c r="B19" s="19" t="s">
        <v>86</v>
      </c>
      <c r="C19" s="101">
        <v>2.3061119344817509E-2</v>
      </c>
      <c r="D19" s="101">
        <v>2.3061119344817509E-2</v>
      </c>
      <c r="E19" s="101">
        <v>2.3061119344817509E-2</v>
      </c>
      <c r="F19" s="101">
        <v>2.3061119344817509E-2</v>
      </c>
    </row>
    <row r="20" spans="1:8" ht="15.75" customHeight="1" x14ac:dyDescent="0.25">
      <c r="B20" s="19" t="s">
        <v>87</v>
      </c>
      <c r="C20" s="101">
        <v>0.23695712210512701</v>
      </c>
      <c r="D20" s="101">
        <v>0.23695712210512701</v>
      </c>
      <c r="E20" s="101">
        <v>0.23695712210512701</v>
      </c>
      <c r="F20" s="101">
        <v>0.23695712210512701</v>
      </c>
    </row>
    <row r="21" spans="1:8" ht="15.75" customHeight="1" x14ac:dyDescent="0.25">
      <c r="B21" s="19" t="s">
        <v>88</v>
      </c>
      <c r="C21" s="101">
        <v>0.1034812689154867</v>
      </c>
      <c r="D21" s="101">
        <v>0.1034812689154867</v>
      </c>
      <c r="E21" s="101">
        <v>0.1034812689154867</v>
      </c>
      <c r="F21" s="101">
        <v>0.1034812689154867</v>
      </c>
    </row>
    <row r="22" spans="1:8" ht="15.75" customHeight="1" x14ac:dyDescent="0.25">
      <c r="B22" s="19" t="s">
        <v>89</v>
      </c>
      <c r="C22" s="101">
        <v>0.1607547585958877</v>
      </c>
      <c r="D22" s="101">
        <v>0.1607547585958877</v>
      </c>
      <c r="E22" s="101">
        <v>0.1607547585958877</v>
      </c>
      <c r="F22" s="101">
        <v>0.1607547585958877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8.1868175000000001E-2</v>
      </c>
    </row>
    <row r="27" spans="1:8" ht="15.75" customHeight="1" x14ac:dyDescent="0.25">
      <c r="B27" s="19" t="s">
        <v>92</v>
      </c>
      <c r="C27" s="101">
        <v>8.1904539999999998E-3</v>
      </c>
    </row>
    <row r="28" spans="1:8" ht="15.75" customHeight="1" x14ac:dyDescent="0.25">
      <c r="B28" s="19" t="s">
        <v>93</v>
      </c>
      <c r="C28" s="101">
        <v>0.143739488</v>
      </c>
    </row>
    <row r="29" spans="1:8" ht="15.75" customHeight="1" x14ac:dyDescent="0.25">
      <c r="B29" s="19" t="s">
        <v>94</v>
      </c>
      <c r="C29" s="101">
        <v>0.15393818500000001</v>
      </c>
    </row>
    <row r="30" spans="1:8" ht="15.75" customHeight="1" x14ac:dyDescent="0.25">
      <c r="B30" s="19" t="s">
        <v>95</v>
      </c>
      <c r="C30" s="101">
        <v>9.7379692000000004E-2</v>
      </c>
    </row>
    <row r="31" spans="1:8" ht="15.75" customHeight="1" x14ac:dyDescent="0.25">
      <c r="B31" s="19" t="s">
        <v>96</v>
      </c>
      <c r="C31" s="101">
        <v>9.8883503999999997E-2</v>
      </c>
    </row>
    <row r="32" spans="1:8" ht="15.75" customHeight="1" x14ac:dyDescent="0.25">
      <c r="B32" s="19" t="s">
        <v>97</v>
      </c>
      <c r="C32" s="101">
        <v>1.7031174E-2</v>
      </c>
    </row>
    <row r="33" spans="2:3" ht="15.75" customHeight="1" x14ac:dyDescent="0.25">
      <c r="B33" s="19" t="s">
        <v>98</v>
      </c>
      <c r="C33" s="101">
        <v>7.6512073999999999E-2</v>
      </c>
    </row>
    <row r="34" spans="2:3" ht="15.75" customHeight="1" x14ac:dyDescent="0.25">
      <c r="B34" s="19" t="s">
        <v>99</v>
      </c>
      <c r="C34" s="101">
        <v>0.32245725400000003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0.4568322256346693</v>
      </c>
      <c r="D2" s="52">
        <f>IFERROR(1-_xlfn.NORM.DIST(_xlfn.NORM.INV(SUM(D4:D5), 0, 1) + 1, 0, 1, TRUE), "")</f>
        <v>0.4568322256346693</v>
      </c>
      <c r="E2" s="52">
        <f>IFERROR(1-_xlfn.NORM.DIST(_xlfn.NORM.INV(SUM(E4:E5), 0, 1) + 1, 0, 1, TRUE), "")</f>
        <v>0.36539808671294383</v>
      </c>
      <c r="F2" s="52">
        <f>IFERROR(1-_xlfn.NORM.DIST(_xlfn.NORM.INV(SUM(F4:F5), 0, 1) + 1, 0, 1, TRUE), "")</f>
        <v>0.21797617679540382</v>
      </c>
      <c r="G2" s="52">
        <f>IFERROR(1-_xlfn.NORM.DIST(_xlfn.NORM.INV(SUM(G4:G5), 0, 1) + 1, 0, 1, TRUE), "")</f>
        <v>0.25543171912396501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0.35685937436533072</v>
      </c>
      <c r="D3" s="52">
        <f>IFERROR(_xlfn.NORM.DIST(_xlfn.NORM.INV(SUM(D4:D5), 0, 1) + 1, 0, 1, TRUE) - SUM(D4:D5), "")</f>
        <v>0.35685937436533072</v>
      </c>
      <c r="E3" s="52">
        <f>IFERROR(_xlfn.NORM.DIST(_xlfn.NORM.INV(SUM(E4:E5), 0, 1) + 1, 0, 1, TRUE) - SUM(E4:E5), "")</f>
        <v>0.37866841328705619</v>
      </c>
      <c r="F3" s="52">
        <f>IFERROR(_xlfn.NORM.DIST(_xlfn.NORM.INV(SUM(F4:F5), 0, 1) + 1, 0, 1, TRUE) - SUM(F4:F5), "")</f>
        <v>0.36945952320459619</v>
      </c>
      <c r="G3" s="52">
        <f>IFERROR(_xlfn.NORM.DIST(_xlfn.NORM.INV(SUM(G4:G5), 0, 1) + 1, 0, 1, TRUE) - SUM(G4:G5), "")</f>
        <v>0.37858328087603499</v>
      </c>
    </row>
    <row r="4" spans="1:15" ht="15.75" customHeight="1" x14ac:dyDescent="0.25">
      <c r="B4" s="5" t="s">
        <v>104</v>
      </c>
      <c r="C4" s="45">
        <v>0.1191277</v>
      </c>
      <c r="D4" s="53">
        <v>0.1191277</v>
      </c>
      <c r="E4" s="53">
        <v>0.1706712</v>
      </c>
      <c r="F4" s="53">
        <v>0.24477189999999999</v>
      </c>
      <c r="G4" s="53">
        <v>0.2499488</v>
      </c>
    </row>
    <row r="5" spans="1:15" ht="15.75" customHeight="1" x14ac:dyDescent="0.25">
      <c r="B5" s="5" t="s">
        <v>105</v>
      </c>
      <c r="C5" s="45">
        <v>6.7180699999999996E-2</v>
      </c>
      <c r="D5" s="53">
        <v>6.7180699999999996E-2</v>
      </c>
      <c r="E5" s="53">
        <v>8.5262299999999999E-2</v>
      </c>
      <c r="F5" s="53">
        <v>0.16779240000000001</v>
      </c>
      <c r="G5" s="53">
        <v>0.11603620000000001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0.73659125910134149</v>
      </c>
      <c r="D8" s="52">
        <f>IFERROR(1-_xlfn.NORM.DIST(_xlfn.NORM.INV(SUM(D10:D11), 0, 1) + 1, 0, 1, TRUE), "")</f>
        <v>0.73659125910134149</v>
      </c>
      <c r="E8" s="52">
        <f>IFERROR(1-_xlfn.NORM.DIST(_xlfn.NORM.INV(SUM(E10:E11), 0, 1) + 1, 0, 1, TRUE), "")</f>
        <v>0.73545572398549219</v>
      </c>
      <c r="F8" s="52">
        <f>IFERROR(1-_xlfn.NORM.DIST(_xlfn.NORM.INV(SUM(F10:F11), 0, 1) + 1, 0, 1, TRUE), "")</f>
        <v>0.73094151101687888</v>
      </c>
      <c r="G8" s="52">
        <f>IFERROR(1-_xlfn.NORM.DIST(_xlfn.NORM.INV(SUM(G10:G11), 0, 1) + 1, 0, 1, TRUE), "")</f>
        <v>0.78897733079998378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0.2121607408986585</v>
      </c>
      <c r="D9" s="52">
        <f>IFERROR(_xlfn.NORM.DIST(_xlfn.NORM.INV(SUM(D10:D11), 0, 1) + 1, 0, 1, TRUE) - SUM(D10:D11), "")</f>
        <v>0.2121607408986585</v>
      </c>
      <c r="E9" s="52">
        <f>IFERROR(_xlfn.NORM.DIST(_xlfn.NORM.INV(SUM(E10:E11), 0, 1) + 1, 0, 1, TRUE) - SUM(E10:E11), "")</f>
        <v>0.2129298760145078</v>
      </c>
      <c r="F9" s="52">
        <f>IFERROR(_xlfn.NORM.DIST(_xlfn.NORM.INV(SUM(F10:F11), 0, 1) + 1, 0, 1, TRUE) - SUM(F10:F11), "")</f>
        <v>0.21597488898312106</v>
      </c>
      <c r="G9" s="52">
        <f>IFERROR(_xlfn.NORM.DIST(_xlfn.NORM.INV(SUM(G10:G11), 0, 1) + 1, 0, 1, TRUE) - SUM(G10:G11), "")</f>
        <v>0.17531896920001622</v>
      </c>
    </row>
    <row r="10" spans="1:15" ht="15.75" customHeight="1" x14ac:dyDescent="0.25">
      <c r="B10" s="5" t="s">
        <v>109</v>
      </c>
      <c r="C10" s="45">
        <v>2.7563299999999999E-2</v>
      </c>
      <c r="D10" s="53">
        <v>2.7563299999999999E-2</v>
      </c>
      <c r="E10" s="53">
        <v>4.14823E-2</v>
      </c>
      <c r="F10" s="53">
        <v>3.5414500000000002E-2</v>
      </c>
      <c r="G10" s="53">
        <v>2.1985500000000002E-2</v>
      </c>
    </row>
    <row r="11" spans="1:15" ht="15.75" customHeight="1" x14ac:dyDescent="0.25">
      <c r="B11" s="5" t="s">
        <v>110</v>
      </c>
      <c r="C11" s="45">
        <v>2.36847E-2</v>
      </c>
      <c r="D11" s="53">
        <v>2.36847E-2</v>
      </c>
      <c r="E11" s="53">
        <v>1.01321E-2</v>
      </c>
      <c r="F11" s="53">
        <v>1.76691E-2</v>
      </c>
      <c r="G11" s="53">
        <v>1.37182E-2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2.7448899999999998E-2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2.36939E-2</v>
      </c>
      <c r="D4" s="53">
        <v>0.22018969999999999</v>
      </c>
      <c r="E4" s="53">
        <v>0.94635409999999998</v>
      </c>
      <c r="F4" s="53">
        <v>0.6304708</v>
      </c>
      <c r="G4" s="53">
        <v>0</v>
      </c>
    </row>
    <row r="5" spans="1:7" x14ac:dyDescent="0.25">
      <c r="B5" s="3" t="s">
        <v>122</v>
      </c>
      <c r="C5" s="52">
        <v>4.2929000000000002E-2</v>
      </c>
      <c r="D5" s="52">
        <v>3.6036400000000003E-2</v>
      </c>
      <c r="E5" s="52">
        <f>1-SUM(E2:E4)</f>
        <v>5.3645900000000024E-2</v>
      </c>
      <c r="F5" s="52">
        <f>1-SUM(F2:F4)</f>
        <v>0.3695292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A55D54-BDD4-4FD8-80D2-52473B0C5A99}"/>
</file>

<file path=customXml/itemProps2.xml><?xml version="1.0" encoding="utf-8"?>
<ds:datastoreItem xmlns:ds="http://schemas.openxmlformats.org/officeDocument/2006/customXml" ds:itemID="{7EAC6C8F-69B2-4385-8980-570EE8803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2024-03-26T04:25:25Z</dcterms:modified>
</cp:coreProperties>
</file>