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FA52FDC-25FE-43AD-B662-C2DAA88B0E9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1" i="2"/>
  <c r="A23" i="2"/>
  <c r="A19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20" i="2" l="1"/>
  <c r="A28" i="2"/>
  <c r="A21" i="2"/>
  <c r="A29" i="2"/>
  <c r="A37" i="2"/>
  <c r="A14" i="2"/>
  <c r="A22" i="2"/>
  <c r="A30" i="2"/>
  <c r="A38" i="2"/>
  <c r="A40" i="2"/>
  <c r="A16" i="2"/>
  <c r="A32" i="2"/>
  <c r="A17" i="2"/>
  <c r="A33" i="2"/>
  <c r="A24" i="2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7" i="2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<sst xmlns="http://schemas.openxmlformats.org/spreadsheetml/2006/main" count="2092" uniqueCount="341">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</sst>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2348513.28125</v>
      </c>
    </row>
    <row r="8" spans="1:3" ht="15" customHeight="1" x14ac:dyDescent="0.25">
      <c r="B8" s="5" t="s">
        <v>8</v>
      </c>
      <c r="C8" s="44">
        <v>0.33900000000000002</v>
      </c>
    </row>
    <row r="9" spans="1:3" ht="15" customHeight="1" x14ac:dyDescent="0.25">
      <c r="B9" s="5" t="s">
        <v>9</v>
      </c>
      <c r="C9" s="45">
        <v>0.54</v>
      </c>
    </row>
    <row r="10" spans="1:3" ht="15" customHeight="1" x14ac:dyDescent="0.25">
      <c r="B10" s="5" t="s">
        <v>10</v>
      </c>
      <c r="C10" s="45">
        <v>0.44076328277587901</v>
      </c>
    </row>
    <row r="11" spans="1:3" ht="15" customHeight="1" x14ac:dyDescent="0.25">
      <c r="B11" s="5" t="s">
        <v>11</v>
      </c>
      <c r="C11" s="45">
        <v>0.75700000000000001</v>
      </c>
    </row>
    <row r="12" spans="1:3" ht="15" customHeight="1" x14ac:dyDescent="0.25">
      <c r="B12" s="5" t="s">
        <v>12</v>
      </c>
      <c r="C12" s="45">
        <v>0.498</v>
      </c>
    </row>
    <row r="13" spans="1:3" ht="15" customHeight="1" x14ac:dyDescent="0.25">
      <c r="B13" s="5" t="s">
        <v>13</v>
      </c>
      <c r="C13" s="45">
        <v>0.14799999999999999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0.14299999999999999</v>
      </c>
    </row>
    <row r="24" spans="1:3" ht="15" customHeight="1" x14ac:dyDescent="0.25">
      <c r="B24" s="15" t="s">
        <v>22</v>
      </c>
      <c r="C24" s="45">
        <v>0.49020000000000002</v>
      </c>
    </row>
    <row r="25" spans="1:3" ht="15" customHeight="1" x14ac:dyDescent="0.25">
      <c r="B25" s="15" t="s">
        <v>23</v>
      </c>
      <c r="C25" s="45">
        <v>0.31659999999999999</v>
      </c>
    </row>
    <row r="26" spans="1:3" ht="15" customHeight="1" x14ac:dyDescent="0.25">
      <c r="B26" s="15" t="s">
        <v>24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0.26023901489541001</v>
      </c>
    </row>
    <row r="30" spans="1:3" ht="14.25" customHeight="1" x14ac:dyDescent="0.25">
      <c r="B30" s="25" t="s">
        <v>27</v>
      </c>
      <c r="C30" s="99">
        <v>3.0772499372884701E-2</v>
      </c>
    </row>
    <row r="31" spans="1:3" ht="14.25" customHeight="1" x14ac:dyDescent="0.25">
      <c r="B31" s="25" t="s">
        <v>28</v>
      </c>
      <c r="C31" s="99">
        <v>5.3241858709985899E-2</v>
      </c>
    </row>
    <row r="32" spans="1:3" ht="14.25" customHeight="1" x14ac:dyDescent="0.25">
      <c r="B32" s="25" t="s">
        <v>29</v>
      </c>
      <c r="C32" s="99">
        <v>0.65574662702171904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24.99306</v>
      </c>
    </row>
    <row r="38" spans="1:5" ht="15" customHeight="1" x14ac:dyDescent="0.25">
      <c r="B38" s="11" t="s">
        <v>34</v>
      </c>
      <c r="C38" s="43">
        <v>35.713000000000001</v>
      </c>
      <c r="D38" s="12"/>
      <c r="E38" s="13"/>
    </row>
    <row r="39" spans="1:5" ht="15" customHeight="1" x14ac:dyDescent="0.25">
      <c r="B39" s="11" t="s">
        <v>35</v>
      </c>
      <c r="C39" s="43">
        <v>49.521970000000003</v>
      </c>
      <c r="D39" s="12"/>
      <c r="E39" s="12"/>
    </row>
    <row r="40" spans="1:5" ht="15" customHeight="1" x14ac:dyDescent="0.25">
      <c r="B40" s="11" t="s">
        <v>36</v>
      </c>
      <c r="C40" s="100">
        <v>3.57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19.479679999999998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8.0598000000000006E-3</v>
      </c>
      <c r="D45" s="12"/>
    </row>
    <row r="46" spans="1:5" ht="15.75" customHeight="1" x14ac:dyDescent="0.25">
      <c r="B46" s="11" t="s">
        <v>41</v>
      </c>
      <c r="C46" s="45">
        <v>8.5329799999999997E-2</v>
      </c>
      <c r="D46" s="12"/>
    </row>
    <row r="47" spans="1:5" ht="15.75" customHeight="1" x14ac:dyDescent="0.25">
      <c r="B47" s="11" t="s">
        <v>42</v>
      </c>
      <c r="C47" s="45">
        <v>0.16232050000000001</v>
      </c>
      <c r="D47" s="12"/>
      <c r="E47" s="13"/>
    </row>
    <row r="48" spans="1:5" ht="15" customHeight="1" x14ac:dyDescent="0.25">
      <c r="B48" s="11" t="s">
        <v>43</v>
      </c>
      <c r="C48" s="46">
        <v>0.74428989999999995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0.51205699999999998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0.12628009000000001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0.27827320775452002</v>
      </c>
      <c r="C2" s="98">
        <v>0.95</v>
      </c>
      <c r="D2" s="56">
        <v>38.160776266150833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47.437843551227417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102.9076648678451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0.45690560806451591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15.09709288172251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15.09709288172251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15.09709288172251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15.09709288172251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15.09709288172251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15.09709288172251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0.78937462628340005</v>
      </c>
      <c r="C16" s="98">
        <v>0.95</v>
      </c>
      <c r="D16" s="56">
        <v>0.29966946653826387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2.4661440905760248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2.4661440905760248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0.64379720000000007</v>
      </c>
      <c r="C21" s="98">
        <v>0.95</v>
      </c>
      <c r="D21" s="56">
        <v>3.3085818740876318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25.756145724245069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1.3108E-3</v>
      </c>
      <c r="C23" s="98">
        <v>0.95</v>
      </c>
      <c r="D23" s="56">
        <v>4.9613185520035712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0.45863829251558003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0.28682710821402002</v>
      </c>
      <c r="C27" s="98">
        <v>0.95</v>
      </c>
      <c r="D27" s="56">
        <v>21.789130572923639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0.32846330000000001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68.300854175426551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8.9499999999999996E-2</v>
      </c>
      <c r="C31" s="98">
        <v>0.95</v>
      </c>
      <c r="D31" s="56">
        <v>0.8470232226654113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0.33603460000000002</v>
      </c>
      <c r="C32" s="98">
        <v>0.95</v>
      </c>
      <c r="D32" s="56">
        <v>0.58527783165992031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0.3461786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0.22490360000000001</v>
      </c>
      <c r="C38" s="98">
        <v>0.95</v>
      </c>
      <c r="D38" s="56">
        <v>5.2830002631247943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0.1671841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6.811818E-2</v>
      </c>
      <c r="C3" s="21">
        <f>frac_mam_1_5months * 2.6</f>
        <v>6.811818E-2</v>
      </c>
      <c r="D3" s="21">
        <f>frac_mam_6_11months * 2.6</f>
        <v>9.5229680000000011E-2</v>
      </c>
      <c r="E3" s="21">
        <f>frac_mam_12_23months * 2.6</f>
        <v>0.10150816000000001</v>
      </c>
      <c r="F3" s="21">
        <f>frac_mam_24_59months * 2.6</f>
        <v>5.023876E-2</v>
      </c>
    </row>
    <row r="4" spans="1:6" ht="15.75" customHeight="1" x14ac:dyDescent="0.25">
      <c r="A4" s="3" t="s">
        <v>205</v>
      </c>
      <c r="B4" s="21">
        <f>frac_sam_1month * 2.6</f>
        <v>2.2207900000000003E-2</v>
      </c>
      <c r="C4" s="21">
        <f>frac_sam_1_5months * 2.6</f>
        <v>2.2207900000000003E-2</v>
      </c>
      <c r="D4" s="21">
        <f>frac_sam_6_11months * 2.6</f>
        <v>1.1362779999999999E-2</v>
      </c>
      <c r="E4" s="21">
        <f>frac_sam_12_23months * 2.6</f>
        <v>1.265082E-2</v>
      </c>
      <c r="F4" s="21">
        <f>frac_sam_24_59months * 2.6</f>
        <v>4.5791200000000008E-3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535650.47</v>
      </c>
      <c r="C2" s="49">
        <v>1032000</v>
      </c>
      <c r="D2" s="49">
        <v>1689000</v>
      </c>
      <c r="E2" s="49">
        <v>1427000</v>
      </c>
      <c r="F2" s="49">
        <v>988000</v>
      </c>
      <c r="G2" s="17">
        <f t="shared" ref="G2:G13" si="0">C2+D2+E2+F2</f>
        <v>5136000</v>
      </c>
      <c r="H2" s="17">
        <f t="shared" ref="H2:H13" si="1">(B2 + stillbirth*B2/(1000-stillbirth))/(1-abortion)</f>
        <v>620786.4370511882</v>
      </c>
      <c r="I2" s="17">
        <f t="shared" ref="I2:I13" si="2">G2-H2</f>
        <v>4515213.5629488118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535853.98</v>
      </c>
      <c r="C3" s="50">
        <v>1065000</v>
      </c>
      <c r="D3" s="50">
        <v>1719000</v>
      </c>
      <c r="E3" s="50">
        <v>1445000</v>
      </c>
      <c r="F3" s="50">
        <v>1036000</v>
      </c>
      <c r="G3" s="17">
        <f t="shared" si="0"/>
        <v>5265000</v>
      </c>
      <c r="H3" s="17">
        <f t="shared" si="1"/>
        <v>621022.29280952306</v>
      </c>
      <c r="I3" s="17">
        <f t="shared" si="2"/>
        <v>4643977.7071904773</v>
      </c>
    </row>
    <row r="4" spans="1:9" ht="15.75" customHeight="1" x14ac:dyDescent="0.25">
      <c r="A4" s="5">
        <f t="shared" si="3"/>
        <v>2026</v>
      </c>
      <c r="B4" s="49">
        <v>539414.6712000001</v>
      </c>
      <c r="C4" s="50">
        <v>1097000</v>
      </c>
      <c r="D4" s="50">
        <v>1753000</v>
      </c>
      <c r="E4" s="50">
        <v>1460000</v>
      </c>
      <c r="F4" s="50">
        <v>1082000</v>
      </c>
      <c r="G4" s="17">
        <f t="shared" si="0"/>
        <v>5392000</v>
      </c>
      <c r="H4" s="17">
        <f t="shared" si="1"/>
        <v>625148.91815064824</v>
      </c>
      <c r="I4" s="17">
        <f t="shared" si="2"/>
        <v>4766851.0818493515</v>
      </c>
    </row>
    <row r="5" spans="1:9" ht="15.75" customHeight="1" x14ac:dyDescent="0.25">
      <c r="A5" s="5">
        <f t="shared" si="3"/>
        <v>2027</v>
      </c>
      <c r="B5" s="49">
        <v>542786.05760000006</v>
      </c>
      <c r="C5" s="50">
        <v>1131000</v>
      </c>
      <c r="D5" s="50">
        <v>1793000</v>
      </c>
      <c r="E5" s="50">
        <v>1476000</v>
      </c>
      <c r="F5" s="50">
        <v>1125000</v>
      </c>
      <c r="G5" s="17">
        <f t="shared" si="0"/>
        <v>5525000</v>
      </c>
      <c r="H5" s="17">
        <f t="shared" si="1"/>
        <v>629056.15069947578</v>
      </c>
      <c r="I5" s="17">
        <f t="shared" si="2"/>
        <v>4895943.8493005242</v>
      </c>
    </row>
    <row r="6" spans="1:9" ht="15.75" customHeight="1" x14ac:dyDescent="0.25">
      <c r="A6" s="5">
        <f t="shared" si="3"/>
        <v>2028</v>
      </c>
      <c r="B6" s="49">
        <v>545964.99100000015</v>
      </c>
      <c r="C6" s="50">
        <v>1164000</v>
      </c>
      <c r="D6" s="50">
        <v>1837000</v>
      </c>
      <c r="E6" s="50">
        <v>1491000</v>
      </c>
      <c r="F6" s="50">
        <v>1165000</v>
      </c>
      <c r="G6" s="17">
        <f t="shared" si="0"/>
        <v>5657000</v>
      </c>
      <c r="H6" s="17">
        <f t="shared" si="1"/>
        <v>632740.34188297112</v>
      </c>
      <c r="I6" s="17">
        <f t="shared" si="2"/>
        <v>5024259.6581170289</v>
      </c>
    </row>
    <row r="7" spans="1:9" ht="15.75" customHeight="1" x14ac:dyDescent="0.25">
      <c r="A7" s="5">
        <f t="shared" si="3"/>
        <v>2029</v>
      </c>
      <c r="B7" s="49">
        <v>548948.32320000022</v>
      </c>
      <c r="C7" s="50">
        <v>1192000</v>
      </c>
      <c r="D7" s="50">
        <v>1888000</v>
      </c>
      <c r="E7" s="50">
        <v>1509000</v>
      </c>
      <c r="F7" s="50">
        <v>1200000</v>
      </c>
      <c r="G7" s="17">
        <f t="shared" si="0"/>
        <v>5789000</v>
      </c>
      <c r="H7" s="17">
        <f t="shared" si="1"/>
        <v>636197.84312809852</v>
      </c>
      <c r="I7" s="17">
        <f t="shared" si="2"/>
        <v>5152802.1568719018</v>
      </c>
    </row>
    <row r="8" spans="1:9" ht="15.75" customHeight="1" x14ac:dyDescent="0.25">
      <c r="A8" s="5">
        <f t="shared" si="3"/>
        <v>2030</v>
      </c>
      <c r="B8" s="49">
        <v>551758.53700000001</v>
      </c>
      <c r="C8" s="50">
        <v>1213000</v>
      </c>
      <c r="D8" s="50">
        <v>1943000</v>
      </c>
      <c r="E8" s="50">
        <v>1527000</v>
      </c>
      <c r="F8" s="50">
        <v>1233000</v>
      </c>
      <c r="G8" s="17">
        <f t="shared" si="0"/>
        <v>5916000</v>
      </c>
      <c r="H8" s="17">
        <f t="shared" si="1"/>
        <v>639454.7106377153</v>
      </c>
      <c r="I8" s="17">
        <f t="shared" si="2"/>
        <v>5276545.2893622844</v>
      </c>
    </row>
    <row r="9" spans="1:9" ht="15.75" customHeight="1" x14ac:dyDescent="0.25">
      <c r="A9" s="5">
        <f t="shared" si="3"/>
        <v>2031</v>
      </c>
      <c r="B9" s="49">
        <v>554059.6894285715</v>
      </c>
      <c r="C9" s="50">
        <v>1238857.142857143</v>
      </c>
      <c r="D9" s="50">
        <v>1979285.7142857141</v>
      </c>
      <c r="E9" s="50">
        <v>1541285.7142857141</v>
      </c>
      <c r="F9" s="50">
        <v>1268000</v>
      </c>
      <c r="G9" s="17">
        <f t="shared" si="0"/>
        <v>6027428.5714285709</v>
      </c>
      <c r="H9" s="17">
        <f t="shared" si="1"/>
        <v>642121.60686436214</v>
      </c>
      <c r="I9" s="17">
        <f t="shared" si="2"/>
        <v>5385306.9645642089</v>
      </c>
    </row>
    <row r="10" spans="1:9" ht="15.75" customHeight="1" x14ac:dyDescent="0.25">
      <c r="A10" s="5">
        <f t="shared" si="3"/>
        <v>2032</v>
      </c>
      <c r="B10" s="49">
        <v>556660.50506122457</v>
      </c>
      <c r="C10" s="50">
        <v>1263693.8775510211</v>
      </c>
      <c r="D10" s="50">
        <v>2016469.387755102</v>
      </c>
      <c r="E10" s="50">
        <v>1555040.8163265311</v>
      </c>
      <c r="F10" s="50">
        <v>1301142.857142857</v>
      </c>
      <c r="G10" s="17">
        <f t="shared" si="0"/>
        <v>6136346.9387755115</v>
      </c>
      <c r="H10" s="17">
        <f t="shared" si="1"/>
        <v>645135.79458648188</v>
      </c>
      <c r="I10" s="17">
        <f t="shared" si="2"/>
        <v>5491211.1441890299</v>
      </c>
    </row>
    <row r="11" spans="1:9" ht="15.75" customHeight="1" x14ac:dyDescent="0.25">
      <c r="A11" s="5">
        <f t="shared" si="3"/>
        <v>2033</v>
      </c>
      <c r="B11" s="49">
        <v>559124.19561282801</v>
      </c>
      <c r="C11" s="50">
        <v>1287507.2886297379</v>
      </c>
      <c r="D11" s="50">
        <v>2054107.8717201171</v>
      </c>
      <c r="E11" s="50">
        <v>1568618.075801749</v>
      </c>
      <c r="F11" s="50">
        <v>1332448.9795918369</v>
      </c>
      <c r="G11" s="17">
        <f t="shared" si="0"/>
        <v>6242682.2157434411</v>
      </c>
      <c r="H11" s="17">
        <f t="shared" si="1"/>
        <v>647991.06264874386</v>
      </c>
      <c r="I11" s="17">
        <f t="shared" si="2"/>
        <v>5594691.1530946977</v>
      </c>
    </row>
    <row r="12" spans="1:9" ht="15.75" customHeight="1" x14ac:dyDescent="0.25">
      <c r="A12" s="5">
        <f t="shared" si="3"/>
        <v>2034</v>
      </c>
      <c r="B12" s="49">
        <v>561458.21532894624</v>
      </c>
      <c r="C12" s="50">
        <v>1309865.472719701</v>
      </c>
      <c r="D12" s="50">
        <v>2091408.9962515619</v>
      </c>
      <c r="E12" s="50">
        <v>1581849.229487713</v>
      </c>
      <c r="F12" s="50">
        <v>1362084.548104956</v>
      </c>
      <c r="G12" s="17">
        <f t="shared" si="0"/>
        <v>6345208.246563931</v>
      </c>
      <c r="H12" s="17">
        <f t="shared" si="1"/>
        <v>650696.05007006787</v>
      </c>
      <c r="I12" s="17">
        <f t="shared" si="2"/>
        <v>5694512.1964938631</v>
      </c>
    </row>
    <row r="13" spans="1:9" ht="15.75" customHeight="1" x14ac:dyDescent="0.25">
      <c r="A13" s="5">
        <f t="shared" si="3"/>
        <v>2035</v>
      </c>
      <c r="B13" s="49">
        <v>563671.53309022426</v>
      </c>
      <c r="C13" s="50">
        <v>1330703.397393944</v>
      </c>
      <c r="D13" s="50">
        <v>2127753.138573213</v>
      </c>
      <c r="E13" s="50">
        <v>1594827.6908431009</v>
      </c>
      <c r="F13" s="50">
        <v>1390239.483548522</v>
      </c>
      <c r="G13" s="17">
        <f t="shared" si="0"/>
        <v>6443523.7103587799</v>
      </c>
      <c r="H13" s="17">
        <f t="shared" si="1"/>
        <v>653261.15123965312</v>
      </c>
      <c r="I13" s="17">
        <f t="shared" si="2"/>
        <v>5790262.5591191268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0.61115724994369569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0.55387436911887455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0.86637092711726049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0.8366353254805895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0.86637092711726049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0.8366353254805895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0.40990770526585973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0.35430047597832653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0.83360791170863091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0.79827925751597362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0.83360791170863091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0.79827925751597362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0.91045165561143115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0.88927138734779876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0.89938863863998886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0.87594823720212123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0.89938863863998886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0.87594823720212123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0.89170457006714332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7.6781645030920614E-3</v>
      </c>
    </row>
    <row r="4" spans="1:8" ht="15.75" customHeight="1" x14ac:dyDescent="0.25">
      <c r="B4" s="19" t="s">
        <v>69</v>
      </c>
      <c r="C4" s="101">
        <v>5.8812394804291353E-2</v>
      </c>
    </row>
    <row r="5" spans="1:8" ht="15.75" customHeight="1" x14ac:dyDescent="0.25">
      <c r="B5" s="19" t="s">
        <v>70</v>
      </c>
      <c r="C5" s="101">
        <v>7.8175276577129568E-2</v>
      </c>
    </row>
    <row r="6" spans="1:8" ht="15.75" customHeight="1" x14ac:dyDescent="0.25">
      <c r="B6" s="19" t="s">
        <v>71</v>
      </c>
      <c r="C6" s="101">
        <v>0.24960349261539741</v>
      </c>
    </row>
    <row r="7" spans="1:8" ht="15.75" customHeight="1" x14ac:dyDescent="0.25">
      <c r="B7" s="19" t="s">
        <v>72</v>
      </c>
      <c r="C7" s="101">
        <v>0.41445225906640448</v>
      </c>
    </row>
    <row r="8" spans="1:8" ht="15.75" customHeight="1" x14ac:dyDescent="0.25">
      <c r="B8" s="19" t="s">
        <v>73</v>
      </c>
      <c r="C8" s="101">
        <v>1.37938727358503E-3</v>
      </c>
    </row>
    <row r="9" spans="1:8" ht="15.75" customHeight="1" x14ac:dyDescent="0.25">
      <c r="B9" s="19" t="s">
        <v>74</v>
      </c>
      <c r="C9" s="101">
        <v>7.090718662675477E-2</v>
      </c>
    </row>
    <row r="10" spans="1:8" ht="15.75" customHeight="1" x14ac:dyDescent="0.25">
      <c r="B10" s="19" t="s">
        <v>75</v>
      </c>
      <c r="C10" s="101">
        <v>0.11899183853334561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0.14098500302902989</v>
      </c>
      <c r="D14" s="55">
        <v>0.14098500302902989</v>
      </c>
      <c r="E14" s="55">
        <v>0.14098500302902989</v>
      </c>
      <c r="F14" s="55">
        <v>0.14098500302902989</v>
      </c>
    </row>
    <row r="15" spans="1:8" ht="15.75" customHeight="1" x14ac:dyDescent="0.25">
      <c r="B15" s="19" t="s">
        <v>82</v>
      </c>
      <c r="C15" s="101">
        <v>0.19832440760021011</v>
      </c>
      <c r="D15" s="101">
        <v>0.19832440760021011</v>
      </c>
      <c r="E15" s="101">
        <v>0.19832440760021011</v>
      </c>
      <c r="F15" s="101">
        <v>0.19832440760021011</v>
      </c>
    </row>
    <row r="16" spans="1:8" ht="15.75" customHeight="1" x14ac:dyDescent="0.25">
      <c r="B16" s="19" t="s">
        <v>83</v>
      </c>
      <c r="C16" s="101">
        <v>1.3637982633177439E-2</v>
      </c>
      <c r="D16" s="101">
        <v>1.3637982633177439E-2</v>
      </c>
      <c r="E16" s="101">
        <v>1.3637982633177439E-2</v>
      </c>
      <c r="F16" s="101">
        <v>1.3637982633177439E-2</v>
      </c>
    </row>
    <row r="17" spans="1:8" ht="15.75" customHeight="1" x14ac:dyDescent="0.25">
      <c r="B17" s="19" t="s">
        <v>84</v>
      </c>
      <c r="C17" s="101">
        <v>2.119301663174158E-3</v>
      </c>
      <c r="D17" s="101">
        <v>2.119301663174158E-3</v>
      </c>
      <c r="E17" s="101">
        <v>2.119301663174158E-3</v>
      </c>
      <c r="F17" s="101">
        <v>2.119301663174158E-3</v>
      </c>
    </row>
    <row r="18" spans="1:8" ht="15.75" customHeight="1" x14ac:dyDescent="0.25">
      <c r="B18" s="19" t="s">
        <v>85</v>
      </c>
      <c r="C18" s="101">
        <v>5.8880676578246922E-2</v>
      </c>
      <c r="D18" s="101">
        <v>5.8880676578246922E-2</v>
      </c>
      <c r="E18" s="101">
        <v>5.8880676578246922E-2</v>
      </c>
      <c r="F18" s="101">
        <v>5.8880676578246922E-2</v>
      </c>
    </row>
    <row r="19" spans="1:8" ht="15.75" customHeight="1" x14ac:dyDescent="0.25">
      <c r="B19" s="19" t="s">
        <v>86</v>
      </c>
      <c r="C19" s="101">
        <v>2.8333878533845368E-3</v>
      </c>
      <c r="D19" s="101">
        <v>2.8333878533845368E-3</v>
      </c>
      <c r="E19" s="101">
        <v>2.8333878533845368E-3</v>
      </c>
      <c r="F19" s="101">
        <v>2.8333878533845368E-3</v>
      </c>
    </row>
    <row r="20" spans="1:8" ht="15.75" customHeight="1" x14ac:dyDescent="0.25">
      <c r="B20" s="19" t="s">
        <v>87</v>
      </c>
      <c r="C20" s="101">
        <v>0.30756059391783608</v>
      </c>
      <c r="D20" s="101">
        <v>0.30756059391783608</v>
      </c>
      <c r="E20" s="101">
        <v>0.30756059391783608</v>
      </c>
      <c r="F20" s="101">
        <v>0.30756059391783608</v>
      </c>
    </row>
    <row r="21" spans="1:8" ht="15.75" customHeight="1" x14ac:dyDescent="0.25">
      <c r="B21" s="19" t="s">
        <v>88</v>
      </c>
      <c r="C21" s="101">
        <v>0.1054258064472985</v>
      </c>
      <c r="D21" s="101">
        <v>0.1054258064472985</v>
      </c>
      <c r="E21" s="101">
        <v>0.1054258064472985</v>
      </c>
      <c r="F21" s="101">
        <v>0.1054258064472985</v>
      </c>
    </row>
    <row r="22" spans="1:8" ht="15.75" customHeight="1" x14ac:dyDescent="0.25">
      <c r="B22" s="19" t="s">
        <v>89</v>
      </c>
      <c r="C22" s="101">
        <v>0.17023284027764241</v>
      </c>
      <c r="D22" s="101">
        <v>0.17023284027764241</v>
      </c>
      <c r="E22" s="101">
        <v>0.17023284027764241</v>
      </c>
      <c r="F22" s="101">
        <v>0.17023284027764241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3.5976796000000012E-2</v>
      </c>
    </row>
    <row r="27" spans="1:8" ht="15.75" customHeight="1" x14ac:dyDescent="0.25">
      <c r="B27" s="19" t="s">
        <v>92</v>
      </c>
      <c r="C27" s="101">
        <v>5.2873009999999986E-3</v>
      </c>
    </row>
    <row r="28" spans="1:8" ht="15.75" customHeight="1" x14ac:dyDescent="0.25">
      <c r="B28" s="19" t="s">
        <v>93</v>
      </c>
      <c r="C28" s="101">
        <v>0.15022722299999999</v>
      </c>
    </row>
    <row r="29" spans="1:8" ht="15.75" customHeight="1" x14ac:dyDescent="0.25">
      <c r="B29" s="19" t="s">
        <v>94</v>
      </c>
      <c r="C29" s="101">
        <v>0.123445323</v>
      </c>
    </row>
    <row r="30" spans="1:8" ht="15.75" customHeight="1" x14ac:dyDescent="0.25">
      <c r="B30" s="19" t="s">
        <v>95</v>
      </c>
      <c r="C30" s="101">
        <v>8.7992374999999998E-2</v>
      </c>
    </row>
    <row r="31" spans="1:8" ht="15.75" customHeight="1" x14ac:dyDescent="0.25">
      <c r="B31" s="19" t="s">
        <v>96</v>
      </c>
      <c r="C31" s="101">
        <v>8.5764472999999994E-2</v>
      </c>
    </row>
    <row r="32" spans="1:8" ht="15.75" customHeight="1" x14ac:dyDescent="0.25">
      <c r="B32" s="19" t="s">
        <v>97</v>
      </c>
      <c r="C32" s="101">
        <v>9.7807150000000006E-3</v>
      </c>
    </row>
    <row r="33" spans="2:3" ht="15.75" customHeight="1" x14ac:dyDescent="0.25">
      <c r="B33" s="19" t="s">
        <v>98</v>
      </c>
      <c r="C33" s="101">
        <v>0.11793519700000001</v>
      </c>
    </row>
    <row r="34" spans="2:3" ht="15.75" customHeight="1" x14ac:dyDescent="0.25">
      <c r="B34" s="19" t="s">
        <v>99</v>
      </c>
      <c r="C34" s="101">
        <v>0.38359059600000001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0.57790553256836363</v>
      </c>
      <c r="D2" s="52">
        <f>IFERROR(1-_xlfn.NORM.DIST(_xlfn.NORM.INV(SUM(D4:D5), 0, 1) + 1, 0, 1, TRUE), "")</f>
        <v>0.57790553256836363</v>
      </c>
      <c r="E2" s="52">
        <f>IFERROR(1-_xlfn.NORM.DIST(_xlfn.NORM.INV(SUM(E4:E5), 0, 1) + 1, 0, 1, TRUE), "")</f>
        <v>0.57759159533532234</v>
      </c>
      <c r="F2" s="52">
        <f>IFERROR(1-_xlfn.NORM.DIST(_xlfn.NORM.INV(SUM(F4:F5), 0, 1) + 1, 0, 1, TRUE), "")</f>
        <v>0.31549882770014459</v>
      </c>
      <c r="G2" s="52">
        <f>IFERROR(1-_xlfn.NORM.DIST(_xlfn.NORM.INV(SUM(G4:G5), 0, 1) + 1, 0, 1, TRUE), "")</f>
        <v>0.36954299522339773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0.30635116743163637</v>
      </c>
      <c r="D3" s="52">
        <f>IFERROR(_xlfn.NORM.DIST(_xlfn.NORM.INV(SUM(D4:D5), 0, 1) + 1, 0, 1, TRUE) - SUM(D4:D5), "")</f>
        <v>0.30635116743163637</v>
      </c>
      <c r="E3" s="52">
        <f>IFERROR(_xlfn.NORM.DIST(_xlfn.NORM.INV(SUM(E4:E5), 0, 1) + 1, 0, 1, TRUE) - SUM(E4:E5), "")</f>
        <v>0.30650860466467766</v>
      </c>
      <c r="F3" s="52">
        <f>IFERROR(_xlfn.NORM.DIST(_xlfn.NORM.INV(SUM(F4:F5), 0, 1) + 1, 0, 1, TRUE) - SUM(F4:F5), "")</f>
        <v>0.38285677229985543</v>
      </c>
      <c r="G3" s="52">
        <f>IFERROR(_xlfn.NORM.DIST(_xlfn.NORM.INV(SUM(G4:G5), 0, 1) + 1, 0, 1, TRUE) - SUM(G4:G5), "")</f>
        <v>0.37805050477660229</v>
      </c>
    </row>
    <row r="4" spans="1:15" ht="15.75" customHeight="1" x14ac:dyDescent="0.25">
      <c r="B4" s="5" t="s">
        <v>104</v>
      </c>
      <c r="C4" s="45">
        <v>8.6150800000000013E-2</v>
      </c>
      <c r="D4" s="53">
        <v>8.6150800000000013E-2</v>
      </c>
      <c r="E4" s="53">
        <v>9.2486499999999999E-2</v>
      </c>
      <c r="F4" s="53">
        <v>0.20753369999999999</v>
      </c>
      <c r="G4" s="53">
        <v>0.19701050000000001</v>
      </c>
    </row>
    <row r="5" spans="1:15" ht="15.75" customHeight="1" x14ac:dyDescent="0.25">
      <c r="B5" s="5" t="s">
        <v>105</v>
      </c>
      <c r="C5" s="45">
        <v>2.9592500000000001E-2</v>
      </c>
      <c r="D5" s="53">
        <v>2.9592500000000001E-2</v>
      </c>
      <c r="E5" s="53">
        <v>2.3413300000000001E-2</v>
      </c>
      <c r="F5" s="53">
        <v>9.4110700000000005E-2</v>
      </c>
      <c r="G5" s="53">
        <v>5.5396000000000001E-2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0.79254265195873708</v>
      </c>
      <c r="D8" s="52">
        <f>IFERROR(1-_xlfn.NORM.DIST(_xlfn.NORM.INV(SUM(D10:D11), 0, 1) + 1, 0, 1, TRUE), "")</f>
        <v>0.79254265195873708</v>
      </c>
      <c r="E8" s="52">
        <f>IFERROR(1-_xlfn.NORM.DIST(_xlfn.NORM.INV(SUM(E10:E11), 0, 1) + 1, 0, 1, TRUE), "")</f>
        <v>0.77011652423707055</v>
      </c>
      <c r="F8" s="52">
        <f>IFERROR(1-_xlfn.NORM.DIST(_xlfn.NORM.INV(SUM(F10:F11), 0, 1) + 1, 0, 1, TRUE), "")</f>
        <v>0.76022921967238788</v>
      </c>
      <c r="G8" s="52">
        <f>IFERROR(1-_xlfn.NORM.DIST(_xlfn.NORM.INV(SUM(G10:G11), 0, 1) + 1, 0, 1, TRUE), "")</f>
        <v>0.84893168095746219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0.17271654804126296</v>
      </c>
      <c r="D9" s="52">
        <f>IFERROR(_xlfn.NORM.DIST(_xlfn.NORM.INV(SUM(D10:D11), 0, 1) + 1, 0, 1, TRUE) - SUM(D10:D11), "")</f>
        <v>0.17271654804126296</v>
      </c>
      <c r="E9" s="52">
        <f>IFERROR(_xlfn.NORM.DIST(_xlfn.NORM.INV(SUM(E10:E11), 0, 1) + 1, 0, 1, TRUE) - SUM(E10:E11), "")</f>
        <v>0.18888637576292944</v>
      </c>
      <c r="F9" s="52">
        <f>IFERROR(_xlfn.NORM.DIST(_xlfn.NORM.INV(SUM(F10:F11), 0, 1) + 1, 0, 1, TRUE) - SUM(F10:F11), "")</f>
        <v>0.19586348032761211</v>
      </c>
      <c r="G9" s="52">
        <f>IFERROR(_xlfn.NORM.DIST(_xlfn.NORM.INV(SUM(G10:G11), 0, 1) + 1, 0, 1, TRUE) - SUM(G10:G11), "")</f>
        <v>0.12998451904253777</v>
      </c>
    </row>
    <row r="10" spans="1:15" ht="15.75" customHeight="1" x14ac:dyDescent="0.25">
      <c r="B10" s="5" t="s">
        <v>109</v>
      </c>
      <c r="C10" s="45">
        <v>2.6199299999999998E-2</v>
      </c>
      <c r="D10" s="53">
        <v>2.6199299999999998E-2</v>
      </c>
      <c r="E10" s="53">
        <v>3.6626800000000001E-2</v>
      </c>
      <c r="F10" s="53">
        <v>3.9041600000000003E-2</v>
      </c>
      <c r="G10" s="53">
        <v>1.9322599999999999E-2</v>
      </c>
    </row>
    <row r="11" spans="1:15" ht="15.75" customHeight="1" x14ac:dyDescent="0.25">
      <c r="B11" s="5" t="s">
        <v>110</v>
      </c>
      <c r="C11" s="45">
        <v>8.5415000000000005E-3</v>
      </c>
      <c r="D11" s="53">
        <v>8.5415000000000005E-3</v>
      </c>
      <c r="E11" s="53">
        <v>4.3702999999999997E-3</v>
      </c>
      <c r="F11" s="53">
        <v>4.8656999999999997E-3</v>
      </c>
      <c r="G11" s="53">
        <v>1.7612000000000001E-3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0.73495149999999998</v>
      </c>
      <c r="D2" s="53">
        <v>0.33603460000000002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0.1755929</v>
      </c>
      <c r="D3" s="53">
        <v>0.26254559999999999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8.37923E-2</v>
      </c>
      <c r="D4" s="53">
        <v>0.38363609999999998</v>
      </c>
      <c r="E4" s="53">
        <v>0.97589309999999996</v>
      </c>
      <c r="F4" s="53">
        <v>0.50347750000000002</v>
      </c>
      <c r="G4" s="53">
        <v>0</v>
      </c>
    </row>
    <row r="5" spans="1:7" x14ac:dyDescent="0.25">
      <c r="B5" s="3" t="s">
        <v>122</v>
      </c>
      <c r="C5" s="52">
        <v>5.6632000000000002E-3</v>
      </c>
      <c r="D5" s="52">
        <v>1.77837E-2</v>
      </c>
      <c r="E5" s="52">
        <f>1-SUM(E2:E4)</f>
        <v>2.4106900000000042E-2</v>
      </c>
      <c r="F5" s="52">
        <f>1-SUM(F2:F4)</f>
        <v>0.49652249999999998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14A7FB-6F45-467A-B6FC-30FDA4112A14}"/>
</file>

<file path=customXml/itemProps2.xml><?xml version="1.0" encoding="utf-8"?>
<ds:datastoreItem xmlns:ds="http://schemas.openxmlformats.org/officeDocument/2006/customXml" ds:itemID="{59DAD948-EC2D-4674-B4F8-66FACA9B7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2024-03-26T04:25:25Z</dcterms:modified>
</cp:coreProperties>
</file>