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9F59DB68-CF2E-47A5-B75D-ACC7C0DA4DA1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A40" i="2"/>
  <c r="H39" i="2"/>
  <c r="G39" i="2"/>
  <c r="H38" i="2"/>
  <c r="G38" i="2"/>
  <c r="A27" i="2"/>
  <c r="A26" i="2"/>
  <c r="A22" i="2"/>
  <c r="A19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37" i="2" s="1"/>
  <c r="C33" i="1"/>
  <c r="C20" i="1"/>
  <c r="A23" i="2" l="1"/>
  <c r="A24" i="2"/>
  <c r="A32" i="2"/>
  <c r="A34" i="2"/>
  <c r="A31" i="2"/>
  <c r="A3" i="2"/>
  <c r="A35" i="2"/>
  <c r="A30" i="2"/>
  <c r="A38" i="2"/>
  <c r="A14" i="2"/>
  <c r="I38" i="2"/>
  <c r="A16" i="2"/>
  <c r="A39" i="2"/>
  <c r="A15" i="2"/>
  <c r="A18" i="2"/>
  <c r="I39" i="2"/>
  <c r="A17" i="2"/>
  <c r="A25" i="2"/>
  <c r="A33" i="2"/>
  <c r="A12" i="2"/>
  <c r="A20" i="2"/>
  <c r="A28" i="2"/>
  <c r="A36" i="2"/>
  <c r="A4" i="2"/>
  <c r="A5" i="2" s="1"/>
  <c r="A6" i="2" s="1"/>
  <c r="A7" i="2" s="1"/>
  <c r="A8" i="2" s="1"/>
  <c r="A9" i="2" s="1"/>
  <c r="A10" i="2" s="1"/>
  <c r="A11" i="2" s="1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<sst xmlns="http://schemas.openxmlformats.org/spreadsheetml/2006/main" count="2092" uniqueCount="341">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</sst>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301283.59375</v>
      </c>
    </row>
    <row r="8" spans="1:3" ht="15" customHeight="1" x14ac:dyDescent="0.2">
      <c r="B8" s="5" t="s">
        <v>44</v>
      </c>
      <c r="C8" s="44">
        <v>1.2999999999999999E-2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0.89062347412109399</v>
      </c>
    </row>
    <row r="11" spans="1:3" ht="15" customHeight="1" x14ac:dyDescent="0.2">
      <c r="B11" s="5" t="s">
        <v>49</v>
      </c>
      <c r="C11" s="45">
        <v>0.62</v>
      </c>
    </row>
    <row r="12" spans="1:3" ht="15" customHeight="1" x14ac:dyDescent="0.2">
      <c r="B12" s="5" t="s">
        <v>41</v>
      </c>
      <c r="C12" s="45">
        <v>0.72</v>
      </c>
    </row>
    <row r="13" spans="1:3" ht="15" customHeight="1" x14ac:dyDescent="0.2">
      <c r="B13" s="5" t="s">
        <v>62</v>
      </c>
      <c r="C13" s="45">
        <v>0.249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0.12920000000000001</v>
      </c>
    </row>
    <row r="24" spans="1:3" ht="15" customHeight="1" x14ac:dyDescent="0.2">
      <c r="B24" s="15" t="s">
        <v>46</v>
      </c>
      <c r="C24" s="45">
        <v>0.48199999999999998</v>
      </c>
    </row>
    <row r="25" spans="1:3" ht="15" customHeight="1" x14ac:dyDescent="0.2">
      <c r="B25" s="15" t="s">
        <v>47</v>
      </c>
      <c r="C25" s="45">
        <v>0.36709999999999998</v>
      </c>
    </row>
    <row r="26" spans="1:3" ht="15" customHeight="1" x14ac:dyDescent="0.2">
      <c r="B26" s="15" t="s">
        <v>48</v>
      </c>
      <c r="C26" s="45">
        <v>2.1700000000000001E-2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0.35675533525383901</v>
      </c>
    </row>
    <row r="30" spans="1:3" ht="14.25" customHeight="1" x14ac:dyDescent="0.2">
      <c r="B30" s="25" t="s">
        <v>63</v>
      </c>
      <c r="C30" s="99">
        <v>6.5910586704521698E-2</v>
      </c>
    </row>
    <row r="31" spans="1:3" ht="14.25" customHeight="1" x14ac:dyDescent="0.2">
      <c r="B31" s="25" t="s">
        <v>10</v>
      </c>
      <c r="C31" s="99">
        <v>9.262041217609189E-2</v>
      </c>
    </row>
    <row r="32" spans="1:3" ht="14.25" customHeight="1" x14ac:dyDescent="0.2">
      <c r="B32" s="25" t="s">
        <v>11</v>
      </c>
      <c r="C32" s="99">
        <v>0.48471366586554798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3.3282969003637</v>
      </c>
    </row>
    <row r="38" spans="1:5" ht="15" customHeight="1" x14ac:dyDescent="0.2">
      <c r="B38" s="11" t="s">
        <v>35</v>
      </c>
      <c r="C38" s="43">
        <v>5.6288043386920901</v>
      </c>
      <c r="D38" s="12"/>
      <c r="E38" s="13"/>
    </row>
    <row r="39" spans="1:5" ht="15" customHeight="1" x14ac:dyDescent="0.2">
      <c r="B39" s="11" t="s">
        <v>61</v>
      </c>
      <c r="C39" s="43">
        <v>6.7317453641927703</v>
      </c>
      <c r="D39" s="12"/>
      <c r="E39" s="12"/>
    </row>
    <row r="40" spans="1:5" ht="15" customHeight="1" x14ac:dyDescent="0.2">
      <c r="B40" s="11" t="s">
        <v>36</v>
      </c>
      <c r="C40" s="100">
        <v>0.1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5.019907774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6.6949000000000002E-3</v>
      </c>
      <c r="D45" s="12"/>
    </row>
    <row r="46" spans="1:5" ht="15.75" customHeight="1" x14ac:dyDescent="0.2">
      <c r="B46" s="11" t="s">
        <v>51</v>
      </c>
      <c r="C46" s="45">
        <v>7.2816099999999995E-2</v>
      </c>
      <c r="D46" s="12"/>
    </row>
    <row r="47" spans="1:5" ht="15.75" customHeight="1" x14ac:dyDescent="0.2">
      <c r="B47" s="11" t="s">
        <v>59</v>
      </c>
      <c r="C47" s="45">
        <v>3.2671800000000001E-2</v>
      </c>
      <c r="D47" s="12"/>
      <c r="E47" s="13"/>
    </row>
    <row r="48" spans="1:5" ht="15" customHeight="1" x14ac:dyDescent="0.2">
      <c r="B48" s="11" t="s">
        <v>58</v>
      </c>
      <c r="C48" s="46">
        <v>0.88781720000000008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2.8</v>
      </c>
      <c r="D51" s="12"/>
    </row>
    <row r="52" spans="1:4" ht="15" customHeight="1" x14ac:dyDescent="0.2">
      <c r="B52" s="11" t="s">
        <v>13</v>
      </c>
      <c r="C52" s="100">
        <v>2.8</v>
      </c>
    </row>
    <row r="53" spans="1:4" ht="15.75" customHeight="1" x14ac:dyDescent="0.2">
      <c r="B53" s="11" t="s">
        <v>16</v>
      </c>
      <c r="C53" s="100">
        <v>2.8</v>
      </c>
    </row>
    <row r="54" spans="1:4" ht="15.75" customHeight="1" x14ac:dyDescent="0.2">
      <c r="B54" s="11" t="s">
        <v>14</v>
      </c>
      <c r="C54" s="100">
        <v>2.8</v>
      </c>
    </row>
    <row r="55" spans="1:4" ht="15.75" customHeight="1" x14ac:dyDescent="0.2">
      <c r="B55" s="11" t="s">
        <v>15</v>
      </c>
      <c r="C55" s="100">
        <v>2.8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1.6428571428571431E-2</v>
      </c>
    </row>
    <row r="59" spans="1:4" ht="15.75" customHeight="1" x14ac:dyDescent="0.2">
      <c r="B59" s="11" t="s">
        <v>40</v>
      </c>
      <c r="C59" s="45">
        <v>0.63615299999999997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9.5600833999999899E-2</v>
      </c>
    </row>
    <row r="63" spans="1:4" ht="15.75" customHeight="1" x14ac:dyDescent="0.2">
      <c r="A63" s="4"/>
    </row>
  </sheetData>
  <sheetProtection algorithmName="SHA-512" hashValue="6GPcoezIRWCMvNq2+5lqYkGgxKssbWWAowliUmfBXeaWRlMBbnXp8pmGYARWY9PqRW8/6MQ4l79T1+24agUDFA==" saltValue="IF23r8oPsZwJrU2Uwcs9R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</v>
      </c>
      <c r="C2" s="98">
        <v>0.95</v>
      </c>
      <c r="D2" s="56">
        <v>79.237944195058446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40.355493895445491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746.9025246802014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7.6012727459732039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13.487793339241399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13.487793339241399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13.487793339241399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13.487793339241399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13.487793339241399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13.487793339241399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1.1945591391367461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17.118703595251191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17.118703595251191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</v>
      </c>
      <c r="C21" s="98">
        <v>0.95</v>
      </c>
      <c r="D21" s="56">
        <v>80.311935815133822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23.524997843753901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4.5765963468796116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</v>
      </c>
      <c r="C27" s="98">
        <v>0.95</v>
      </c>
      <c r="D27" s="56">
        <v>19.061801059277851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162.0533213325655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1.508389493917569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</v>
      </c>
      <c r="C32" s="98">
        <v>0.95</v>
      </c>
      <c r="D32" s="56">
        <v>2.613816007068833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0.86003698112403693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3.6602630150362971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cnCmF5KPoKn3vgfFGQaxdmXEvdFIflLw0r4CtMR0Y3j3Oe7fhcf3JiZHSiGhFoc7YQEk4WgBaVBmkhmny3eVkQ==" saltValue="hVzOZkQAFff/qftEMkjdg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u4fMmn63jyuFbYaQ2patkIPnMD4QOtfLqf0bl6//8P0gpVx+ydydMtj0oxbVj1pxPVUvwaLVfaWhtG4saSDMoQ==" saltValue="7RCAQQ2mvmIdqH9O+OiM5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WVuewLKlooLCDx3hduFaMzWGN98UFQTn72MB33+p4K+FN0TxL1Nr3vldC/t0uTlGoEYvwcnzlQi2wE590zBxbg==" saltValue="wZn2+OzYV7tClL/off9a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">
      <c r="A3" s="3" t="s">
        <v>6</v>
      </c>
      <c r="B3" s="21">
        <f>frac_mam_1month * 2.6</f>
        <v>0.18201947558038559</v>
      </c>
      <c r="C3" s="21">
        <f>frac_mam_1_5months * 2.6</f>
        <v>0.18201947558038559</v>
      </c>
      <c r="D3" s="21">
        <f>frac_mam_6_11months * 2.6</f>
        <v>0.10527129588199952</v>
      </c>
      <c r="E3" s="21">
        <f>frac_mam_12_23months * 2.6</f>
        <v>5.6188773086799863E-2</v>
      </c>
      <c r="F3" s="21">
        <f>frac_mam_24_59months * 2.6</f>
        <v>4.7173474617443208E-2</v>
      </c>
    </row>
    <row r="4" spans="1:6" ht="15.75" customHeight="1" x14ac:dyDescent="0.2">
      <c r="A4" s="3" t="s">
        <v>207</v>
      </c>
      <c r="B4" s="21">
        <f>frac_sam_1month * 2.6</f>
        <v>0.11838290131538888</v>
      </c>
      <c r="C4" s="21">
        <f>frac_sam_1_5months * 2.6</f>
        <v>0.11838290131538888</v>
      </c>
      <c r="D4" s="21">
        <f>frac_sam_6_11months * 2.6</f>
        <v>5.3628706098394707E-2</v>
      </c>
      <c r="E4" s="21">
        <f>frac_sam_12_23months * 2.6</f>
        <v>3.5214787126157339E-2</v>
      </c>
      <c r="F4" s="21">
        <f>frac_sam_24_59months * 2.6</f>
        <v>3.1943934111073664E-2</v>
      </c>
    </row>
  </sheetData>
  <sheetProtection algorithmName="SHA-512" hashValue="2+uwsL1Rl2bp0FjTZAt6ECysCMrplkDPGG3rocpbfkM77YzR1vPzA6YIEQO0jvFDXXbGWoEcsb0eeM01EEkJ0A==" saltValue="auN/s8cVPUsAyzuCCjMQ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1.2999999999999999E-2</v>
      </c>
      <c r="E2" s="60">
        <f>food_insecure</f>
        <v>1.2999999999999999E-2</v>
      </c>
      <c r="F2" s="60">
        <f>food_insecure</f>
        <v>1.2999999999999999E-2</v>
      </c>
      <c r="G2" s="60">
        <f>food_insecure</f>
        <v>1.2999999999999999E-2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1.2999999999999999E-2</v>
      </c>
      <c r="F5" s="60">
        <f>food_insecure</f>
        <v>1.2999999999999999E-2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1.2999999999999999E-2</v>
      </c>
      <c r="F8" s="60">
        <f>food_insecure</f>
        <v>1.2999999999999999E-2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1.2999999999999999E-2</v>
      </c>
      <c r="F9" s="60">
        <f>food_insecure</f>
        <v>1.2999999999999999E-2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1.2999999999999999E-2</v>
      </c>
      <c r="I15" s="60">
        <f>food_insecure</f>
        <v>1.2999999999999999E-2</v>
      </c>
      <c r="J15" s="60">
        <f>food_insecure</f>
        <v>1.2999999999999999E-2</v>
      </c>
      <c r="K15" s="60">
        <f>food_insecure</f>
        <v>1.2999999999999999E-2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5.3893095596313362E-2</v>
      </c>
      <c r="M25" s="60">
        <f>(1-food_insecure)*(0.49)+food_insecure*(0.7)</f>
        <v>0.49273</v>
      </c>
      <c r="N25" s="60">
        <f>(1-food_insecure)*(0.49)+food_insecure*(0.7)</f>
        <v>0.49273</v>
      </c>
      <c r="O25" s="60">
        <f>(1-food_insecure)*(0.49)+food_insecure*(0.7)</f>
        <v>0.49273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2.3097040969848579E-2</v>
      </c>
      <c r="M26" s="60">
        <f>(1-food_insecure)*(0.21)+food_insecure*(0.3)</f>
        <v>0.21116999999999997</v>
      </c>
      <c r="N26" s="60">
        <f>(1-food_insecure)*(0.21)+food_insecure*(0.3)</f>
        <v>0.21116999999999997</v>
      </c>
      <c r="O26" s="60">
        <f>(1-food_insecure)*(0.21)+food_insecure*(0.3)</f>
        <v>0.21116999999999997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3.2386389312744068E-2</v>
      </c>
      <c r="M27" s="60">
        <f>(1-food_insecure)*(0.3)</f>
        <v>0.29609999999999997</v>
      </c>
      <c r="N27" s="60">
        <f>(1-food_insecure)*(0.3)</f>
        <v>0.29609999999999997</v>
      </c>
      <c r="O27" s="60">
        <f>(1-food_insecure)*(0.3)</f>
        <v>0.29609999999999997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0.89062347412109399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T4ae3XRvB685vnikcInNgZX6IPhK9X+dtaVGGNl6KCcPnU3WFqYFdv4kT+cW5KZH8ZWj34x7caqI2yPJrHHhXw==" saltValue="6+J5FOrbN7/4/Rj+ud8y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ZXWgFwxCV9BnSRTFHw2CRog+lpVHzoBM5iqinooy7CesY89X27b8HByy/0LcoRKy/b9oeBm5fGdyggdYE5bGrA==" saltValue="w0F7CEtI9fHv9QPOihOj/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p6wShbdagpvgq4deSgG4+9HQHAWHL98PjZ6Pv83V9vYhmKwgWiD0vyq57A9auIjJxOOeqK5M7ZGPSYsy6LNEIw==" saltValue="Od/wKNedfS95QDU/anBm+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F9/zkn5zf2dLSTgKGc+FxSpCwTKHJMflhxQo+X7O3m0MUr3Pp9YQrJLBuNlDs5c0Y5jv/H06yN+d4bvYeXFfYQ==" saltValue="JJP6nWhU01knWXN5OUsgo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BXuvfrNIMt9WTu/w3LFlA24aq7TO4XfQY/dm3R3k7ueg69UGHnexvKY1WgxB7hXasC6LmmyFLpCu3aEF1OLoow==" saltValue="LMjvF1bJQO8Tur0lvjoJj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wp3WSWE2yepsbMNY6IwxsWVkfHdmEEK975NjLvUoLbk5CJrJVW8OhKE1/Pm8KstLTNm3q54rv33LQwJzj03NUg==" saltValue="H9xDuaBVyGv8xuPoxzE/O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62199.62</v>
      </c>
      <c r="C2" s="49">
        <v>154000</v>
      </c>
      <c r="D2" s="49">
        <v>317000</v>
      </c>
      <c r="E2" s="49">
        <v>452000</v>
      </c>
      <c r="F2" s="49">
        <v>510000</v>
      </c>
      <c r="G2" s="17">
        <f t="shared" ref="G2:G11" si="0">C2+D2+E2+F2</f>
        <v>1433000</v>
      </c>
      <c r="H2" s="17">
        <f t="shared" ref="H2:H11" si="1">(B2 + stillbirth*B2/(1000-stillbirth))/(1-abortion)</f>
        <v>71037.990524519744</v>
      </c>
      <c r="I2" s="17">
        <f t="shared" ref="I2:I11" si="2">G2-H2</f>
        <v>1361962.0094754803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61197.364999999998</v>
      </c>
      <c r="C3" s="50">
        <v>159000</v>
      </c>
      <c r="D3" s="50">
        <v>305000</v>
      </c>
      <c r="E3" s="50">
        <v>445000</v>
      </c>
      <c r="F3" s="50">
        <v>503000</v>
      </c>
      <c r="G3" s="17">
        <f t="shared" si="0"/>
        <v>1412000</v>
      </c>
      <c r="H3" s="17">
        <f t="shared" si="1"/>
        <v>69893.318238850581</v>
      </c>
      <c r="I3" s="17">
        <f t="shared" si="2"/>
        <v>1342106.6817611493</v>
      </c>
    </row>
    <row r="4" spans="1:9" ht="15.75" customHeight="1" x14ac:dyDescent="0.2">
      <c r="A4" s="5">
        <f t="shared" si="3"/>
        <v>2023</v>
      </c>
      <c r="B4" s="49">
        <v>60203.25</v>
      </c>
      <c r="C4" s="50">
        <v>163000</v>
      </c>
      <c r="D4" s="50">
        <v>296000</v>
      </c>
      <c r="E4" s="50">
        <v>437000</v>
      </c>
      <c r="F4" s="50">
        <v>495000</v>
      </c>
      <c r="G4" s="17">
        <f t="shared" si="0"/>
        <v>1391000</v>
      </c>
      <c r="H4" s="17">
        <f t="shared" si="1"/>
        <v>68757.942621599504</v>
      </c>
      <c r="I4" s="17">
        <f t="shared" si="2"/>
        <v>1322242.0573784006</v>
      </c>
    </row>
    <row r="5" spans="1:9" ht="15.75" customHeight="1" x14ac:dyDescent="0.2">
      <c r="A5" s="5">
        <f t="shared" si="3"/>
        <v>2024</v>
      </c>
      <c r="B5" s="49">
        <v>59208.430000000008</v>
      </c>
      <c r="C5" s="50">
        <v>167000</v>
      </c>
      <c r="D5" s="50">
        <v>289000</v>
      </c>
      <c r="E5" s="50">
        <v>427000</v>
      </c>
      <c r="F5" s="50">
        <v>485000</v>
      </c>
      <c r="G5" s="17">
        <f t="shared" si="0"/>
        <v>1368000</v>
      </c>
      <c r="H5" s="17">
        <f t="shared" si="1"/>
        <v>67621.761826064059</v>
      </c>
      <c r="I5" s="17">
        <f t="shared" si="2"/>
        <v>1300378.238173936</v>
      </c>
    </row>
    <row r="6" spans="1:9" ht="15.75" customHeight="1" x14ac:dyDescent="0.2">
      <c r="A6" s="5">
        <f t="shared" si="3"/>
        <v>2025</v>
      </c>
      <c r="B6" s="49">
        <v>58213.127000000008</v>
      </c>
      <c r="C6" s="50">
        <v>168000</v>
      </c>
      <c r="D6" s="50">
        <v>286000</v>
      </c>
      <c r="E6" s="50">
        <v>413000</v>
      </c>
      <c r="F6" s="50">
        <v>478000</v>
      </c>
      <c r="G6" s="17">
        <f t="shared" si="0"/>
        <v>1345000</v>
      </c>
      <c r="H6" s="17">
        <f t="shared" si="1"/>
        <v>66485.029397746548</v>
      </c>
      <c r="I6" s="17">
        <f t="shared" si="2"/>
        <v>1278514.9706022535</v>
      </c>
    </row>
    <row r="7" spans="1:9" ht="15.75" customHeight="1" x14ac:dyDescent="0.2">
      <c r="A7" s="5">
        <f t="shared" si="3"/>
        <v>2026</v>
      </c>
      <c r="B7" s="49">
        <v>57255.721199999993</v>
      </c>
      <c r="C7" s="50">
        <v>168000</v>
      </c>
      <c r="D7" s="50">
        <v>287000</v>
      </c>
      <c r="E7" s="50">
        <v>396000</v>
      </c>
      <c r="F7" s="50">
        <v>471000</v>
      </c>
      <c r="G7" s="17">
        <f t="shared" si="0"/>
        <v>1322000</v>
      </c>
      <c r="H7" s="17">
        <f t="shared" si="1"/>
        <v>65391.579242447842</v>
      </c>
      <c r="I7" s="17">
        <f t="shared" si="2"/>
        <v>1256608.4207575521</v>
      </c>
    </row>
    <row r="8" spans="1:9" ht="15.75" customHeight="1" x14ac:dyDescent="0.2">
      <c r="A8" s="5">
        <f t="shared" si="3"/>
        <v>2027</v>
      </c>
      <c r="B8" s="49">
        <v>56297.59199999999</v>
      </c>
      <c r="C8" s="50">
        <v>166000</v>
      </c>
      <c r="D8" s="50">
        <v>291000</v>
      </c>
      <c r="E8" s="50">
        <v>377000</v>
      </c>
      <c r="F8" s="50">
        <v>464000</v>
      </c>
      <c r="G8" s="17">
        <f t="shared" si="0"/>
        <v>1298000</v>
      </c>
      <c r="H8" s="17">
        <f t="shared" si="1"/>
        <v>64297.302894282599</v>
      </c>
      <c r="I8" s="17">
        <f t="shared" si="2"/>
        <v>1233702.6971057174</v>
      </c>
    </row>
    <row r="9" spans="1:9" ht="15.75" customHeight="1" x14ac:dyDescent="0.2">
      <c r="A9" s="5">
        <f t="shared" si="3"/>
        <v>2028</v>
      </c>
      <c r="B9" s="49">
        <v>55338.943999999989</v>
      </c>
      <c r="C9" s="50">
        <v>163000</v>
      </c>
      <c r="D9" s="50">
        <v>296000</v>
      </c>
      <c r="E9" s="50">
        <v>356000</v>
      </c>
      <c r="F9" s="50">
        <v>459000</v>
      </c>
      <c r="G9" s="17">
        <f t="shared" si="0"/>
        <v>1274000</v>
      </c>
      <c r="H9" s="17">
        <f t="shared" si="1"/>
        <v>63202.434026267802</v>
      </c>
      <c r="I9" s="17">
        <f t="shared" si="2"/>
        <v>1210797.5659737322</v>
      </c>
    </row>
    <row r="10" spans="1:9" ht="15.75" customHeight="1" x14ac:dyDescent="0.2">
      <c r="A10" s="5">
        <f t="shared" si="3"/>
        <v>2029</v>
      </c>
      <c r="B10" s="49">
        <v>54371.483599999978</v>
      </c>
      <c r="C10" s="50">
        <v>160000</v>
      </c>
      <c r="D10" s="50">
        <v>301000</v>
      </c>
      <c r="E10" s="50">
        <v>336000</v>
      </c>
      <c r="F10" s="50">
        <v>452000</v>
      </c>
      <c r="G10" s="17">
        <f t="shared" si="0"/>
        <v>1249000</v>
      </c>
      <c r="H10" s="17">
        <f t="shared" si="1"/>
        <v>62097.500543908129</v>
      </c>
      <c r="I10" s="17">
        <f t="shared" si="2"/>
        <v>1186902.4994560918</v>
      </c>
    </row>
    <row r="11" spans="1:9" ht="15.75" customHeight="1" x14ac:dyDescent="0.2">
      <c r="A11" s="5">
        <f t="shared" si="3"/>
        <v>2030</v>
      </c>
      <c r="B11" s="49">
        <v>53412.480000000003</v>
      </c>
      <c r="C11" s="50">
        <v>158000</v>
      </c>
      <c r="D11" s="50">
        <v>306000</v>
      </c>
      <c r="E11" s="50">
        <v>318000</v>
      </c>
      <c r="F11" s="50">
        <v>445000</v>
      </c>
      <c r="G11" s="17">
        <f t="shared" si="0"/>
        <v>1227000</v>
      </c>
      <c r="H11" s="17">
        <f t="shared" si="1"/>
        <v>61002.225546250935</v>
      </c>
      <c r="I11" s="17">
        <f t="shared" si="2"/>
        <v>1165997.7744537489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IrtVZYpdKet32F9FbWC/BNx7tdwRmWJ7rL8vC11mrsEB83ORBDX5cUId2wFAYtgjgkEN1zbUM+z0NsFd1ZXjrw==" saltValue="f0bJQWORCrVQTA7EZfm7r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1MGg65Hvu5dnwAIaeQXq2OY2b+adqFlBdjvVYl5wBNenSWy9hsDJ2Cc/LAm3a5IzRV/I6XI85sxMcxzHS+Wrw==" saltValue="8nvhmlmhVzBUfdIcGRpNi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07PPHf9ANsgaTNkZXqIgXDFrmBJmwx/hpUuYSOPZd4Qf7QvDieko5XIO3C/M/G33M6feJKYdnf07vFv5DNoY/A==" saltValue="GvWOJAIT8nX5ALKkMNFi7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A5p3LJgJSVRxdcToM2iFfcVCO7VhG1+j1lijwOA0izpWjtNALXHeu8CvfwN8b5G+AB0K2/nqwkbhGvkZR1CTSA==" saltValue="R4pLIDAP/nZXkQKCB81SE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Hhkf5DUZnSZ4/YeH7MvB/kdGBNAb5tNcyI3ZKxOkum4U+XTd3Bs7jlCBY0QYK/tM1vFkbX+DO1BV8Ys1zowJ/A==" saltValue="DWgEJ/Po8pqcC920QJtvF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VpPShJWZOvUuHRUL28/yVzjphLHbB3d3k78lRCTaL32nBVoLvpYE91HEMmdZr9tMuKOJBuT6dCJwD/rj1UWnEA==" saltValue="74L1ZOTpkIxdrQ+HK6iiG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bRxz31x2Zou270ajCHY2GdyLTu4ag9PsJg/ynX+vAsQMOg65kRQw3buGfx62tC9p6fp6xbF/sFvroFxJx1669Q==" saltValue="DEmVz7kxGhYuu5yMArhRU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uQNTyFc/3ecLqtBHObF9nxcfqUZjkLuX663TCJVC5F3AiOEukB2WPgwjzdewcdEiOvrYPTh9AtfOFVpXxzVG/w==" saltValue="K7ZgSxrxnmFwBKLUHMwvU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ORZxj+yPnIwORoQW0LPKJhhrtW9dpV3tymdzqDWT6QXb3w40wDKcTXCBObLDtkcM9wA7k/H8fSrARtLOk2Kc9A==" saltValue="HFR3Jgqmq8Da123FLgFe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31Mtqv7p7okW/DVm14PqONAvgwjg1J0/PZq7iu4J4Qy/dFbe4DGLCY0dHOXZAK35yfea6IlcwpGH7FxURlqpZQ==" saltValue="RQVNH1eWNklNX7LdXmPU0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4.101989841625385E-2</v>
      </c>
    </row>
    <row r="5" spans="1:8" ht="15.75" customHeight="1" x14ac:dyDescent="0.2">
      <c r="B5" s="19" t="s">
        <v>95</v>
      </c>
      <c r="C5" s="101">
        <v>4.9011360386971133E-2</v>
      </c>
    </row>
    <row r="6" spans="1:8" ht="15.75" customHeight="1" x14ac:dyDescent="0.2">
      <c r="B6" s="19" t="s">
        <v>91</v>
      </c>
      <c r="C6" s="101">
        <v>0.1588085734966799</v>
      </c>
    </row>
    <row r="7" spans="1:8" ht="15.75" customHeight="1" x14ac:dyDescent="0.2">
      <c r="B7" s="19" t="s">
        <v>96</v>
      </c>
      <c r="C7" s="101">
        <v>0.46659760697486791</v>
      </c>
    </row>
    <row r="8" spans="1:8" ht="15.75" customHeight="1" x14ac:dyDescent="0.2">
      <c r="B8" s="19" t="s">
        <v>98</v>
      </c>
      <c r="C8" s="101">
        <v>0</v>
      </c>
    </row>
    <row r="9" spans="1:8" ht="15.75" customHeight="1" x14ac:dyDescent="0.2">
      <c r="B9" s="19" t="s">
        <v>92</v>
      </c>
      <c r="C9" s="101">
        <v>0.2429543801360107</v>
      </c>
    </row>
    <row r="10" spans="1:8" ht="15.75" customHeight="1" x14ac:dyDescent="0.2">
      <c r="B10" s="19" t="s">
        <v>94</v>
      </c>
      <c r="C10" s="101">
        <v>4.1608180589216497E-2</v>
      </c>
    </row>
    <row r="11" spans="1:8" ht="15.75" customHeight="1" x14ac:dyDescent="0.2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3.5283536903939747E-2</v>
      </c>
      <c r="D14" s="55">
        <v>3.5283536903939747E-2</v>
      </c>
      <c r="E14" s="55">
        <v>3.5283536903939747E-2</v>
      </c>
      <c r="F14" s="55">
        <v>3.5283536903939747E-2</v>
      </c>
    </row>
    <row r="15" spans="1:8" ht="15.75" customHeight="1" x14ac:dyDescent="0.2">
      <c r="B15" s="19" t="s">
        <v>102</v>
      </c>
      <c r="C15" s="101">
        <v>0.23201731512421031</v>
      </c>
      <c r="D15" s="101">
        <v>0.23201731512421031</v>
      </c>
      <c r="E15" s="101">
        <v>0.23201731512421031</v>
      </c>
      <c r="F15" s="101">
        <v>0.23201731512421031</v>
      </c>
    </row>
    <row r="16" spans="1:8" ht="15.75" customHeight="1" x14ac:dyDescent="0.2">
      <c r="B16" s="19" t="s">
        <v>2</v>
      </c>
      <c r="C16" s="101">
        <v>2.5289191581951111E-2</v>
      </c>
      <c r="D16" s="101">
        <v>2.5289191581951111E-2</v>
      </c>
      <c r="E16" s="101">
        <v>2.5289191581951111E-2</v>
      </c>
      <c r="F16" s="101">
        <v>2.5289191581951111E-2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79</v>
      </c>
      <c r="C20" s="101">
        <v>4.3314426319716942E-3</v>
      </c>
      <c r="D20" s="101">
        <v>4.3314426319716942E-3</v>
      </c>
      <c r="E20" s="101">
        <v>4.3314426319716942E-3</v>
      </c>
      <c r="F20" s="101">
        <v>4.3314426319716942E-3</v>
      </c>
    </row>
    <row r="21" spans="1:8" ht="15.75" customHeight="1" x14ac:dyDescent="0.2">
      <c r="B21" s="19" t="s">
        <v>88</v>
      </c>
      <c r="C21" s="101">
        <v>0.1123315245439216</v>
      </c>
      <c r="D21" s="101">
        <v>0.1123315245439216</v>
      </c>
      <c r="E21" s="101">
        <v>0.1123315245439216</v>
      </c>
      <c r="F21" s="101">
        <v>0.1123315245439216</v>
      </c>
    </row>
    <row r="22" spans="1:8" ht="15.75" customHeight="1" x14ac:dyDescent="0.2">
      <c r="B22" s="19" t="s">
        <v>99</v>
      </c>
      <c r="C22" s="101">
        <v>0.59074698921400559</v>
      </c>
      <c r="D22" s="101">
        <v>0.59074698921400559</v>
      </c>
      <c r="E22" s="101">
        <v>0.59074698921400559</v>
      </c>
      <c r="F22" s="101">
        <v>0.59074698921400559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7.0890322000000006E-2</v>
      </c>
    </row>
    <row r="27" spans="1:8" ht="15.75" customHeight="1" x14ac:dyDescent="0.2">
      <c r="B27" s="19" t="s">
        <v>89</v>
      </c>
      <c r="C27" s="101">
        <v>6.3794211000000003E-2</v>
      </c>
    </row>
    <row r="28" spans="1:8" ht="15.75" customHeight="1" x14ac:dyDescent="0.2">
      <c r="B28" s="19" t="s">
        <v>103</v>
      </c>
      <c r="C28" s="101">
        <v>0.20576266900000001</v>
      </c>
    </row>
    <row r="29" spans="1:8" ht="15.75" customHeight="1" x14ac:dyDescent="0.2">
      <c r="B29" s="19" t="s">
        <v>86</v>
      </c>
      <c r="C29" s="101">
        <v>0.158973905</v>
      </c>
    </row>
    <row r="30" spans="1:8" ht="15.75" customHeight="1" x14ac:dyDescent="0.2">
      <c r="B30" s="19" t="s">
        <v>4</v>
      </c>
      <c r="C30" s="101">
        <v>0.14980645400000001</v>
      </c>
    </row>
    <row r="31" spans="1:8" ht="15.75" customHeight="1" x14ac:dyDescent="0.2">
      <c r="B31" s="19" t="s">
        <v>80</v>
      </c>
      <c r="C31" s="101">
        <v>5.9616164999999999E-2</v>
      </c>
    </row>
    <row r="32" spans="1:8" ht="15.75" customHeight="1" x14ac:dyDescent="0.2">
      <c r="B32" s="19" t="s">
        <v>85</v>
      </c>
      <c r="C32" s="101">
        <v>9.6391635000000003E-2</v>
      </c>
    </row>
    <row r="33" spans="2:3" ht="15.75" customHeight="1" x14ac:dyDescent="0.2">
      <c r="B33" s="19" t="s">
        <v>100</v>
      </c>
      <c r="C33" s="101">
        <v>0.10287004700000001</v>
      </c>
    </row>
    <row r="34" spans="2:3" ht="15.75" customHeight="1" x14ac:dyDescent="0.2">
      <c r="B34" s="19" t="s">
        <v>87</v>
      </c>
      <c r="C34" s="101">
        <v>9.1894592999999997E-2</v>
      </c>
    </row>
    <row r="35" spans="2:3" ht="15.75" customHeight="1" x14ac:dyDescent="0.2">
      <c r="B35" s="27" t="s">
        <v>60</v>
      </c>
      <c r="C35" s="48">
        <f>SUM(C26:C34)</f>
        <v>1.0000000010000001</v>
      </c>
    </row>
  </sheetData>
  <sheetProtection algorithmName="SHA-512" hashValue="v5U8rO2wfN+x2enITUQO/5rmxLrtZFXgUeZJEDa2bm7OVsTTL+0d11F5wZyB3Tm+1rPaONkGi7F5p2uiUBDJYg==" saltValue="mr8hOE4rwf0/CTx4FgYth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0.58437563457141883</v>
      </c>
      <c r="D2" s="52">
        <f>IFERROR(1-_xlfn.NORM.DIST(_xlfn.NORM.INV(SUM(D4:D5), 0, 1) + 1, 0, 1, TRUE), "")</f>
        <v>0.58457492048436066</v>
      </c>
      <c r="E2" s="52">
        <f>IFERROR(1-_xlfn.NORM.DIST(_xlfn.NORM.INV(SUM(E4:E5), 0, 1) + 1, 0, 1, TRUE), "")</f>
        <v>0.58246549792395419</v>
      </c>
      <c r="F2" s="52">
        <f>IFERROR(1-_xlfn.NORM.DIST(_xlfn.NORM.INV(SUM(F4:F5), 0, 1) + 1, 0, 1, TRUE), "")</f>
        <v>0.50092793318511419</v>
      </c>
      <c r="G2" s="52">
        <f>IFERROR(1-_xlfn.NORM.DIST(_xlfn.NORM.INV(SUM(G4:G5), 0, 1) + 1, 0, 1, TRUE), "")</f>
        <v>0.51589053854357536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0.30307862771519101</v>
      </c>
      <c r="D3" s="52">
        <f>IFERROR(_xlfn.NORM.DIST(_xlfn.NORM.INV(SUM(D4:D5), 0, 1) + 1, 0, 1, TRUE) - SUM(D4:D5), "")</f>
        <v>0.30297699132207184</v>
      </c>
      <c r="E3" s="52">
        <f>IFERROR(_xlfn.NORM.DIST(_xlfn.NORM.INV(SUM(E4:E5), 0, 1) + 1, 0, 1, TRUE) - SUM(E4:E5), "")</f>
        <v>0.30405026808033742</v>
      </c>
      <c r="F3" s="52">
        <f>IFERROR(_xlfn.NORM.DIST(_xlfn.NORM.INV(SUM(F4:F5), 0, 1) + 1, 0, 1, TRUE) - SUM(F4:F5), "")</f>
        <v>0.34097897876232264</v>
      </c>
      <c r="G3" s="52">
        <f>IFERROR(_xlfn.NORM.DIST(_xlfn.NORM.INV(SUM(G4:G5), 0, 1) + 1, 0, 1, TRUE) - SUM(G4:G5), "")</f>
        <v>0.33490285435371436</v>
      </c>
    </row>
    <row r="4" spans="1:15" ht="15.75" customHeight="1" x14ac:dyDescent="0.2">
      <c r="B4" s="5" t="s">
        <v>110</v>
      </c>
      <c r="C4" s="45">
        <v>6.8506343215358007E-2</v>
      </c>
      <c r="D4" s="53">
        <v>6.8506343215358007E-2</v>
      </c>
      <c r="E4" s="53">
        <v>6.0878984057916898E-2</v>
      </c>
      <c r="F4" s="53">
        <v>9.30039194557684E-2</v>
      </c>
      <c r="G4" s="53">
        <v>9.5245285743845595E-2</v>
      </c>
    </row>
    <row r="5" spans="1:15" ht="15.75" customHeight="1" x14ac:dyDescent="0.2">
      <c r="B5" s="5" t="s">
        <v>106</v>
      </c>
      <c r="C5" s="45">
        <v>4.4039394498032201E-2</v>
      </c>
      <c r="D5" s="53">
        <v>4.3941744978209497E-2</v>
      </c>
      <c r="E5" s="53">
        <v>5.2605249937791497E-2</v>
      </c>
      <c r="F5" s="53">
        <v>6.5089168596794797E-2</v>
      </c>
      <c r="G5" s="53">
        <v>5.3961321358864688E-2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0.57831498063356757</v>
      </c>
      <c r="D8" s="52">
        <f>IFERROR(1-_xlfn.NORM.DIST(_xlfn.NORM.INV(SUM(D10:D11), 0, 1) + 1, 0, 1, TRUE), "")</f>
        <v>0.57831498063356757</v>
      </c>
      <c r="E8" s="52">
        <f>IFERROR(1-_xlfn.NORM.DIST(_xlfn.NORM.INV(SUM(E10:E11), 0, 1) + 1, 0, 1, TRUE), "")</f>
        <v>0.7072874761722443</v>
      </c>
      <c r="F8" s="52">
        <f>IFERROR(1-_xlfn.NORM.DIST(_xlfn.NORM.INV(SUM(F10:F11), 0, 1) + 1, 0, 1, TRUE), "")</f>
        <v>0.79100277724113255</v>
      </c>
      <c r="G8" s="52">
        <f>IFERROR(1-_xlfn.NORM.DIST(_xlfn.NORM.INV(SUM(G10:G11), 0, 1) + 1, 0, 1, TRUE), "")</f>
        <v>0.80908093685773375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0.30614564363728841</v>
      </c>
      <c r="D9" s="52">
        <f>IFERROR(_xlfn.NORM.DIST(_xlfn.NORM.INV(SUM(D10:D11), 0, 1) + 1, 0, 1, TRUE) - SUM(D10:D11), "")</f>
        <v>0.30614564363728841</v>
      </c>
      <c r="E9" s="52">
        <f>IFERROR(_xlfn.NORM.DIST(_xlfn.NORM.INV(SUM(E10:E11), 0, 1) + 1, 0, 1, TRUE) - SUM(E10:E11), "")</f>
        <v>0.23159713845068106</v>
      </c>
      <c r="F9" s="52">
        <f>IFERROR(_xlfn.NORM.DIST(_xlfn.NORM.INV(SUM(F10:F11), 0, 1) + 1, 0, 1, TRUE) - SUM(F10:F11), "")</f>
        <v>0.17384200729234547</v>
      </c>
      <c r="G9" s="52">
        <f>IFERROR(_xlfn.NORM.DIST(_xlfn.NORM.INV(SUM(G10:G11), 0, 1) + 1, 0, 1, TRUE) - SUM(G10:G11), "")</f>
        <v>0.16048929055437519</v>
      </c>
    </row>
    <row r="10" spans="1:15" ht="15.75" customHeight="1" x14ac:dyDescent="0.2">
      <c r="B10" s="5" t="s">
        <v>107</v>
      </c>
      <c r="C10" s="45">
        <v>7.0007490607840603E-2</v>
      </c>
      <c r="D10" s="53">
        <v>7.0007490607840603E-2</v>
      </c>
      <c r="E10" s="53">
        <v>4.0488959954615197E-2</v>
      </c>
      <c r="F10" s="53">
        <v>2.16110665718461E-2</v>
      </c>
      <c r="G10" s="53">
        <v>1.8143644083632001E-2</v>
      </c>
    </row>
    <row r="11" spans="1:15" ht="15.75" customHeight="1" x14ac:dyDescent="0.2">
      <c r="B11" s="5" t="s">
        <v>119</v>
      </c>
      <c r="C11" s="45">
        <v>4.5531885121303413E-2</v>
      </c>
      <c r="D11" s="53">
        <v>4.5531885121303413E-2</v>
      </c>
      <c r="E11" s="53">
        <v>2.0626425422459502E-2</v>
      </c>
      <c r="F11" s="53">
        <v>1.35441488946759E-2</v>
      </c>
      <c r="G11" s="53">
        <v>1.22861285042591E-2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0.36588747924999998</v>
      </c>
      <c r="D14" s="54">
        <v>0.367404292656</v>
      </c>
      <c r="E14" s="54">
        <v>0.367404292656</v>
      </c>
      <c r="F14" s="54">
        <v>0.16958749963200001</v>
      </c>
      <c r="G14" s="54">
        <v>0.16958749963200001</v>
      </c>
      <c r="H14" s="45">
        <v>0.28000000000000003</v>
      </c>
      <c r="I14" s="55">
        <v>0.28000000000000003</v>
      </c>
      <c r="J14" s="55">
        <v>0.28000000000000003</v>
      </c>
      <c r="K14" s="55">
        <v>0.28000000000000003</v>
      </c>
      <c r="L14" s="45">
        <v>0.26400000000000001</v>
      </c>
      <c r="M14" s="55">
        <v>0.26400000000000001</v>
      </c>
      <c r="N14" s="55">
        <v>0.26400000000000001</v>
      </c>
      <c r="O14" s="55">
        <v>0.26400000000000001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0.23276041758732521</v>
      </c>
      <c r="D15" s="52">
        <f t="shared" si="0"/>
        <v>0.23372534298599235</v>
      </c>
      <c r="E15" s="52">
        <f t="shared" si="0"/>
        <v>0.23372534298599235</v>
      </c>
      <c r="F15" s="52">
        <f t="shared" si="0"/>
        <v>0.1078835966533957</v>
      </c>
      <c r="G15" s="52">
        <f t="shared" si="0"/>
        <v>0.1078835966533957</v>
      </c>
      <c r="H15" s="52">
        <f t="shared" si="0"/>
        <v>0.17812284</v>
      </c>
      <c r="I15" s="52">
        <f t="shared" si="0"/>
        <v>0.17812284</v>
      </c>
      <c r="J15" s="52">
        <f t="shared" si="0"/>
        <v>0.17812284</v>
      </c>
      <c r="K15" s="52">
        <f t="shared" si="0"/>
        <v>0.17812284</v>
      </c>
      <c r="L15" s="52">
        <f t="shared" si="0"/>
        <v>0.167944392</v>
      </c>
      <c r="M15" s="52">
        <f t="shared" si="0"/>
        <v>0.167944392</v>
      </c>
      <c r="N15" s="52">
        <f t="shared" si="0"/>
        <v>0.167944392</v>
      </c>
      <c r="O15" s="52">
        <f t="shared" si="0"/>
        <v>0.167944392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ysdQD20uooV9VEik5NLk6u+AEuoOMUAhTXsVfErKSu7x4jGQXh1+bhIhRKKm+/8J0nsHNNWNkOsxyOMMB7u+Kw==" saltValue="6pEGDr01eelejpWstIWjK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0.43501501852123098</v>
      </c>
      <c r="D2" s="53">
        <v>0.23498266272916701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0.2763713716074</v>
      </c>
      <c r="D3" s="53">
        <v>0.288356971458333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0.208402150173296</v>
      </c>
      <c r="D4" s="53">
        <v>0.32155992791666699</v>
      </c>
      <c r="E4" s="53">
        <v>0.67901725684710901</v>
      </c>
      <c r="F4" s="53">
        <v>0.33638759210421898</v>
      </c>
      <c r="G4" s="53">
        <v>0</v>
      </c>
    </row>
    <row r="5" spans="1:7" x14ac:dyDescent="0.2">
      <c r="B5" s="3" t="s">
        <v>125</v>
      </c>
      <c r="C5" s="52">
        <v>8.0177836077641909E-2</v>
      </c>
      <c r="D5" s="52">
        <v>0.15519734193479201</v>
      </c>
      <c r="E5" s="52">
        <f>1-SUM(E2:E4)</f>
        <v>0.32098274315289099</v>
      </c>
      <c r="F5" s="52">
        <f>1-SUM(F2:F4)</f>
        <v>0.66361240789578102</v>
      </c>
      <c r="G5" s="52">
        <f>1-SUM(G2:G4)</f>
        <v>1</v>
      </c>
    </row>
  </sheetData>
  <sheetProtection algorithmName="SHA-512" hashValue="997PSPA5Bcs8ZhuRk5i4Dmkj5H0pQBxe0IRWym1hhCS3DzRG1a7hKB+W7mxpp/nVZrPbPPxX4jBCWwPhEu3wjQ==" saltValue="UnZH8gInVzp/xQLd+9JUY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bWBp4JXzQhPM53OILdgBsP6FGfY4/eqTgQzVyXU3ogdkMwOPKlwQwR9i6JlXd9e6eXIYsgUEP447MAWTLsSx+Q==" saltValue="2ZbxthY0Rvm6xlXV2W1ML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GFxZNPGS9ORqcixttfDPeWekD1Yv7f+Booal+WnZIUC6r+w+8WzDXWFZc1ILTTngWPEU23/BckmEk4/PtdTZJw==" saltValue="yujahg6iCQg4S5Uj566bk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bEMXlPYQV5AZ+r+bvkf8kWgSHhvtCMrMZ2m4RXHAefAzuWQXIjtktvrbcs8aMJcxh55msEvaAv9uFp7ToU5IFQ==" saltValue="hQoJ8tZLKY6e0bA3bNXp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LhhGE5UtSfrQwRRs8boWmLQ+k9JwKV0n8xCh2v2aAif0sYghwJt/BdOY15cNJRzyCj4/s5wMih5PAwDC4ClpJQ==" saltValue="LLZ6eqN21mWWIkEK5tHw/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2023-01-27T02:16:53Z</dcterms:modified>
</cp:coreProperties>
</file>