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47B5D49D-A2CB-4DD6-A728-979E417B19E2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A32" i="2"/>
  <c r="A24" i="2"/>
  <c r="A23" i="2"/>
  <c r="A18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G7" i="2"/>
  <c r="I7" i="2" s="1"/>
  <c r="H6" i="2"/>
  <c r="I6" i="2" s="1"/>
  <c r="G6" i="2"/>
  <c r="H5" i="2"/>
  <c r="G5" i="2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A15" i="2" l="1"/>
  <c r="I5" i="2"/>
  <c r="A16" i="2"/>
  <c r="A31" i="2"/>
  <c r="I38" i="2"/>
  <c r="A17" i="2"/>
  <c r="A25" i="2"/>
  <c r="A33" i="2"/>
  <c r="A39" i="2"/>
  <c r="A19" i="2"/>
  <c r="A27" i="2"/>
  <c r="A35" i="2"/>
  <c r="A12" i="2"/>
  <c r="A26" i="2"/>
  <c r="A34" i="2"/>
  <c r="A36" i="2"/>
  <c r="A21" i="2"/>
  <c r="D58" i="20"/>
  <c r="A4" i="2"/>
  <c r="A5" i="2" s="1"/>
  <c r="A6" i="2" s="1"/>
  <c r="A7" i="2" s="1"/>
  <c r="A8" i="2" s="1"/>
  <c r="A9" i="2" s="1"/>
  <c r="A10" i="2" s="1"/>
  <c r="A11" i="2" s="1"/>
  <c r="A20" i="2"/>
  <c r="A28" i="2"/>
  <c r="A13" i="2"/>
  <c r="A29" i="2"/>
  <c r="A37" i="2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<sst xmlns="http://schemas.openxmlformats.org/spreadsheetml/2006/main" count="2092" uniqueCount="341">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</sst>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65857.82958984375</v>
      </c>
    </row>
    <row r="8" spans="1:3" ht="15" customHeight="1" x14ac:dyDescent="0.2">
      <c r="B8" s="5" t="s">
        <v>44</v>
      </c>
      <c r="C8" s="44">
        <v>2E-3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0.87688980102539105</v>
      </c>
    </row>
    <row r="11" spans="1:3" ht="15" customHeight="1" x14ac:dyDescent="0.2">
      <c r="B11" s="5" t="s">
        <v>49</v>
      </c>
      <c r="C11" s="45">
        <v>0.62</v>
      </c>
    </row>
    <row r="12" spans="1:3" ht="15" customHeight="1" x14ac:dyDescent="0.2">
      <c r="B12" s="5" t="s">
        <v>41</v>
      </c>
      <c r="C12" s="45">
        <v>0.33700000000000002</v>
      </c>
    </row>
    <row r="13" spans="1:3" ht="15" customHeight="1" x14ac:dyDescent="0.2">
      <c r="B13" s="5" t="s">
        <v>62</v>
      </c>
      <c r="C13" s="45">
        <v>0.58099999999999996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9.3299999999999994E-2</v>
      </c>
    </row>
    <row r="24" spans="1:3" ht="15" customHeight="1" x14ac:dyDescent="0.2">
      <c r="B24" s="15" t="s">
        <v>46</v>
      </c>
      <c r="C24" s="45">
        <v>0.53799999999999992</v>
      </c>
    </row>
    <row r="25" spans="1:3" ht="15" customHeight="1" x14ac:dyDescent="0.2">
      <c r="B25" s="15" t="s">
        <v>47</v>
      </c>
      <c r="C25" s="45">
        <v>0.34460000000000002</v>
      </c>
    </row>
    <row r="26" spans="1:3" ht="15" customHeight="1" x14ac:dyDescent="0.2">
      <c r="B26" s="15" t="s">
        <v>48</v>
      </c>
      <c r="C26" s="45">
        <v>2.41E-2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0.35675533525383901</v>
      </c>
    </row>
    <row r="30" spans="1:3" ht="14.25" customHeight="1" x14ac:dyDescent="0.2">
      <c r="B30" s="25" t="s">
        <v>63</v>
      </c>
      <c r="C30" s="99">
        <v>6.5910586704521698E-2</v>
      </c>
    </row>
    <row r="31" spans="1:3" ht="14.25" customHeight="1" x14ac:dyDescent="0.2">
      <c r="B31" s="25" t="s">
        <v>10</v>
      </c>
      <c r="C31" s="99">
        <v>9.262041217609189E-2</v>
      </c>
    </row>
    <row r="32" spans="1:3" ht="14.25" customHeight="1" x14ac:dyDescent="0.2">
      <c r="B32" s="25" t="s">
        <v>11</v>
      </c>
      <c r="C32" s="99">
        <v>0.48471366586554798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10.1883111614382</v>
      </c>
    </row>
    <row r="38" spans="1:5" ht="15" customHeight="1" x14ac:dyDescent="0.2">
      <c r="B38" s="11" t="s">
        <v>35</v>
      </c>
      <c r="C38" s="43">
        <v>14.269959103193401</v>
      </c>
      <c r="D38" s="12"/>
      <c r="E38" s="13"/>
    </row>
    <row r="39" spans="1:5" ht="15" customHeight="1" x14ac:dyDescent="0.2">
      <c r="B39" s="11" t="s">
        <v>61</v>
      </c>
      <c r="C39" s="43">
        <v>16.0094232560321</v>
      </c>
      <c r="D39" s="12"/>
      <c r="E39" s="12"/>
    </row>
    <row r="40" spans="1:5" ht="15" customHeight="1" x14ac:dyDescent="0.2">
      <c r="B40" s="11" t="s">
        <v>36</v>
      </c>
      <c r="C40" s="100">
        <v>0.61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10.286326170000001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2.8658999999999998E-3</v>
      </c>
      <c r="D45" s="12"/>
    </row>
    <row r="46" spans="1:5" ht="15.75" customHeight="1" x14ac:dyDescent="0.2">
      <c r="B46" s="11" t="s">
        <v>51</v>
      </c>
      <c r="C46" s="45">
        <v>8.5700800000000008E-2</v>
      </c>
      <c r="D46" s="12"/>
    </row>
    <row r="47" spans="1:5" ht="15.75" customHeight="1" x14ac:dyDescent="0.2">
      <c r="B47" s="11" t="s">
        <v>59</v>
      </c>
      <c r="C47" s="45">
        <v>0.142431</v>
      </c>
      <c r="D47" s="12"/>
      <c r="E47" s="13"/>
    </row>
    <row r="48" spans="1:5" ht="15" customHeight="1" x14ac:dyDescent="0.2">
      <c r="B48" s="11" t="s">
        <v>58</v>
      </c>
      <c r="C48" s="46">
        <v>0.76900229999999992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0.55043399999999998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0.17056761000000001</v>
      </c>
    </row>
    <row r="63" spans="1:4" ht="15.75" customHeight="1" x14ac:dyDescent="0.2">
      <c r="A63" s="4"/>
    </row>
  </sheetData>
  <sheetProtection algorithmName="SHA-512" hashValue="tnx+u4Yl+fCpLO5IJ6ztBS8k43wVZ5rJkFimZA9tY0HS07mpMeBZ5EhJsM71wOI1YUwbmqpC+p939d45/J0FbQ==" saltValue="J8baEZLouQsFj1cptSWfR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</v>
      </c>
      <c r="C2" s="98">
        <v>0.95</v>
      </c>
      <c r="D2" s="56">
        <v>93.027728303273577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40.664575323137043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963.09440282969467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4.53121114934258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13.79687476693295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13.79687476693295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13.79687476693295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13.79687476693295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13.79687476693295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13.79687476693295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1.5036405668283011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0.95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22.037631612682791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22.037631612682791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</v>
      </c>
      <c r="C21" s="98">
        <v>0.95</v>
      </c>
      <c r="D21" s="56">
        <v>39.551659581876919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24.220431056059901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4.7697722391868336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</v>
      </c>
      <c r="C27" s="98">
        <v>0.95</v>
      </c>
      <c r="D27" s="56">
        <v>19.360281839651481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193.52643272006361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2.0037238135004318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</v>
      </c>
      <c r="C32" s="98">
        <v>0.95</v>
      </c>
      <c r="D32" s="56">
        <v>3.309249219374832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0.95504837712201096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4.8035127560183009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gwI598LkYd7zZwkhmx6pUi5WTWeDD5/qFiRggCK44LzUjsKNL+qGqRz88vwnApOB1bsBTQeTkVVjI3Ri42tGgA==" saltValue="Gt3fCZp9x1/OiXzVandrC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buvf4nT8yQE/RS54xQn1GcIrkZUXEaHonXAYOfW4xDs5Q7dpu/SHHIUJsn1V96eLIx4Iu+dGdLs2V/YF2ow8lQ==" saltValue="cdAzidakf20C/vCp1+PZa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zx8Otp2v1MgcN4xxC92B3+9e7kDvkCwEdAXTi/z6r6pgSemgOM+D3qXsgw+fRzJURiyUz7//X/zEXbX2NcrR4g==" saltValue="Na3OpHb1+GKOPCIqbS5Ta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0.16152697743265385</v>
      </c>
      <c r="C3" s="21">
        <f>frac_mam_1_5months * 2.6</f>
        <v>0.16152697743265385</v>
      </c>
      <c r="D3" s="21">
        <f>frac_mam_6_11months * 2.6</f>
        <v>0.19540884722875257</v>
      </c>
      <c r="E3" s="21">
        <f>frac_mam_12_23months * 2.6</f>
        <v>0.16192772409020947</v>
      </c>
      <c r="F3" s="21">
        <f>frac_mam_24_59months * 2.6</f>
        <v>8.8786553383986375E-2</v>
      </c>
    </row>
    <row r="4" spans="1:6" ht="15.75" customHeight="1" x14ac:dyDescent="0.2">
      <c r="A4" s="3" t="s">
        <v>207</v>
      </c>
      <c r="B4" s="21">
        <f>frac_sam_1month * 2.6</f>
        <v>0.11818829663407546</v>
      </c>
      <c r="C4" s="21">
        <f>frac_sam_1_5months * 2.6</f>
        <v>0.11818829663407546</v>
      </c>
      <c r="D4" s="21">
        <f>frac_sam_6_11months * 2.6</f>
        <v>0.11117918416731309</v>
      </c>
      <c r="E4" s="21">
        <f>frac_sam_12_23months * 2.6</f>
        <v>8.3837167174186142E-2</v>
      </c>
      <c r="F4" s="21">
        <f>frac_sam_24_59months * 2.6</f>
        <v>4.7825773302257339E-2</v>
      </c>
    </row>
  </sheetData>
  <sheetProtection algorithmName="SHA-512" hashValue="xJ80X6w+GzbxEEaxX5rh40d3lCd/kCXejjBAplMsWia0jOaqyYJywFvIFe4tEnXJeRgZAY5GTabXqd/RfK6BeQ==" saltValue="T74oprbYWe8DI94o3AooC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2E-3</v>
      </c>
      <c r="E2" s="60">
        <f>food_insecure</f>
        <v>2E-3</v>
      </c>
      <c r="F2" s="60">
        <f>food_insecure</f>
        <v>2E-3</v>
      </c>
      <c r="G2" s="60">
        <f>food_insecure</f>
        <v>2E-3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2E-3</v>
      </c>
      <c r="F5" s="60">
        <f>food_insecure</f>
        <v>2E-3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2E-3</v>
      </c>
      <c r="F8" s="60">
        <f>food_insecure</f>
        <v>2E-3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2E-3</v>
      </c>
      <c r="F9" s="60">
        <f>food_insecure</f>
        <v>2E-3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0.33700000000000002</v>
      </c>
      <c r="E10" s="60">
        <f>IF(ISBLANK(comm_deliv), frac_children_health_facility,1)</f>
        <v>0.33700000000000002</v>
      </c>
      <c r="F10" s="60">
        <f>IF(ISBLANK(comm_deliv), frac_children_health_facility,1)</f>
        <v>0.33700000000000002</v>
      </c>
      <c r="G10" s="60">
        <f>IF(ISBLANK(comm_deliv), frac_children_health_facility,1)</f>
        <v>0.33700000000000002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2E-3</v>
      </c>
      <c r="I15" s="60">
        <f>food_insecure</f>
        <v>2E-3</v>
      </c>
      <c r="J15" s="60">
        <f>food_insecure</f>
        <v>2E-3</v>
      </c>
      <c r="K15" s="60">
        <f>food_insecure</f>
        <v>2E-3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0.58099999999999996</v>
      </c>
      <c r="M24" s="60">
        <f>famplan_unmet_need</f>
        <v>0.58099999999999996</v>
      </c>
      <c r="N24" s="60">
        <f>famplan_unmet_need</f>
        <v>0.58099999999999996</v>
      </c>
      <c r="O24" s="60">
        <f>famplan_unmet_need</f>
        <v>0.58099999999999996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6.0375703781127728E-2</v>
      </c>
      <c r="M25" s="60">
        <f>(1-food_insecure)*(0.49)+food_insecure*(0.7)</f>
        <v>0.49042000000000002</v>
      </c>
      <c r="N25" s="60">
        <f>(1-food_insecure)*(0.49)+food_insecure*(0.7)</f>
        <v>0.49042000000000002</v>
      </c>
      <c r="O25" s="60">
        <f>(1-food_insecure)*(0.49)+food_insecure*(0.7)</f>
        <v>0.49042000000000002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2.5875301620483307E-2</v>
      </c>
      <c r="M26" s="60">
        <f>(1-food_insecure)*(0.21)+food_insecure*(0.3)</f>
        <v>0.21017999999999998</v>
      </c>
      <c r="N26" s="60">
        <f>(1-food_insecure)*(0.21)+food_insecure*(0.3)</f>
        <v>0.21017999999999998</v>
      </c>
      <c r="O26" s="60">
        <f>(1-food_insecure)*(0.21)+food_insecure*(0.3)</f>
        <v>0.21017999999999998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3.6859193572997918E-2</v>
      </c>
      <c r="M27" s="60">
        <f>(1-food_insecure)*(0.3)</f>
        <v>0.2994</v>
      </c>
      <c r="N27" s="60">
        <f>(1-food_insecure)*(0.3)</f>
        <v>0.2994</v>
      </c>
      <c r="O27" s="60">
        <f>(1-food_insecure)*(0.3)</f>
        <v>0.2994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0.87688980102539105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mqkoBt4xgGle5zEuWc8X1gWbzziJdM0gEdjIjWdz3ZQfbP60a/FzZTdA8roNEmV93i6TdrILzuTcLeNh0JYM1w==" saltValue="U9Kl4wfvtG23iBZGtdAH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4zb6dfFcpCe8TRrdFLXv2iPlWSxJdG6LygHnaPXoBUuPP1cUdijVr6dz1WNye6kQiJxla4laVKdPL0YNl5wvZw==" saltValue="KkKxOG7niJMFLU/BYFuBD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rnUO3nrQqnj2jEymWZrGNLGbcOiSuSUxMbs2UJKpobEFRY/lRAO4iAQjOkCOrj7UWlfC8uvTyGHbP+j0Dd1mtA==" saltValue="r9Tli8Nv4MFn3u/c14jP8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UK6v70PrFI5Um/U5jQVZx4VS+hnMC1P6DakYksmxjnzfrU4R2yEQPxraB+ZlpEB4Vv5MDkp/6I3gNybcGCCV8g==" saltValue="y5NumV6PJemtY4WP9JUHg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yN4DZTgDmcuKVEaELiEjwlKLWEqfy0Wouc1Ewkmx4mh8VPS3H4yAKmq6xEDugG4T6/oFObyHj8TXmKN1p+d5lg==" saltValue="GXBubKjAZH8SHPODCdYlN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tp6kRQf9R4kgbFY1fhLM6uxzkUn1oh4j3EnX9B1ZR5d6SLbyD1dqPi4+j7KTsRJqxAF6uy/bt5ienBYqOkWeZQ==" saltValue="EvFst9F2xkbq+ukic17nM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13354.605</v>
      </c>
      <c r="C2" s="49">
        <v>45000</v>
      </c>
      <c r="D2" s="49">
        <v>97000</v>
      </c>
      <c r="E2" s="49">
        <v>87000</v>
      </c>
      <c r="F2" s="49">
        <v>91000</v>
      </c>
      <c r="G2" s="17">
        <f t="shared" ref="G2:G11" si="0">C2+D2+E2+F2</f>
        <v>320000</v>
      </c>
      <c r="H2" s="17">
        <f t="shared" ref="H2:H11" si="1">(B2 + stillbirth*B2/(1000-stillbirth))/(1-abortion)</f>
        <v>15333.411976893307</v>
      </c>
      <c r="I2" s="17">
        <f t="shared" ref="I2:I11" si="2">G2-H2</f>
        <v>304666.58802310668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13378.362800000001</v>
      </c>
      <c r="C3" s="50">
        <v>44000</v>
      </c>
      <c r="D3" s="50">
        <v>96000</v>
      </c>
      <c r="E3" s="50">
        <v>89000</v>
      </c>
      <c r="F3" s="50">
        <v>92000</v>
      </c>
      <c r="G3" s="17">
        <f t="shared" si="0"/>
        <v>321000</v>
      </c>
      <c r="H3" s="17">
        <f t="shared" si="1"/>
        <v>15360.690068238178</v>
      </c>
      <c r="I3" s="17">
        <f t="shared" si="2"/>
        <v>305639.30993176182</v>
      </c>
    </row>
    <row r="4" spans="1:9" ht="15.75" customHeight="1" x14ac:dyDescent="0.2">
      <c r="A4" s="5">
        <f t="shared" si="3"/>
        <v>2023</v>
      </c>
      <c r="B4" s="49">
        <v>13402.1294</v>
      </c>
      <c r="C4" s="50">
        <v>43000</v>
      </c>
      <c r="D4" s="50">
        <v>96000</v>
      </c>
      <c r="E4" s="50">
        <v>91000</v>
      </c>
      <c r="F4" s="50">
        <v>92000</v>
      </c>
      <c r="G4" s="17">
        <f t="shared" si="0"/>
        <v>322000</v>
      </c>
      <c r="H4" s="17">
        <f t="shared" si="1"/>
        <v>15387.97826351539</v>
      </c>
      <c r="I4" s="17">
        <f t="shared" si="2"/>
        <v>306612.0217364846</v>
      </c>
    </row>
    <row r="5" spans="1:9" ht="15.75" customHeight="1" x14ac:dyDescent="0.2">
      <c r="A5" s="5">
        <f t="shared" si="3"/>
        <v>2024</v>
      </c>
      <c r="B5" s="49">
        <v>13425.9048</v>
      </c>
      <c r="C5" s="50">
        <v>41000</v>
      </c>
      <c r="D5" s="50">
        <v>94000</v>
      </c>
      <c r="E5" s="50">
        <v>93000</v>
      </c>
      <c r="F5" s="50">
        <v>92000</v>
      </c>
      <c r="G5" s="17">
        <f t="shared" si="0"/>
        <v>320000</v>
      </c>
      <c r="H5" s="17">
        <f t="shared" si="1"/>
        <v>15415.276562724946</v>
      </c>
      <c r="I5" s="17">
        <f t="shared" si="2"/>
        <v>304584.72343727504</v>
      </c>
    </row>
    <row r="6" spans="1:9" ht="15.75" customHeight="1" x14ac:dyDescent="0.2">
      <c r="A6" s="5">
        <f t="shared" si="3"/>
        <v>2025</v>
      </c>
      <c r="B6" s="49">
        <v>13449.689</v>
      </c>
      <c r="C6" s="50">
        <v>39000</v>
      </c>
      <c r="D6" s="50">
        <v>92000</v>
      </c>
      <c r="E6" s="50">
        <v>95000</v>
      </c>
      <c r="F6" s="50">
        <v>92000</v>
      </c>
      <c r="G6" s="17">
        <f t="shared" si="0"/>
        <v>318000</v>
      </c>
      <c r="H6" s="17">
        <f t="shared" si="1"/>
        <v>15442.584965866845</v>
      </c>
      <c r="I6" s="17">
        <f t="shared" si="2"/>
        <v>302557.41503413313</v>
      </c>
    </row>
    <row r="7" spans="1:9" ht="15.75" customHeight="1" x14ac:dyDescent="0.2">
      <c r="A7" s="5">
        <f t="shared" si="3"/>
        <v>2026</v>
      </c>
      <c r="B7" s="49">
        <v>13421.1384</v>
      </c>
      <c r="C7" s="50">
        <v>38000</v>
      </c>
      <c r="D7" s="50">
        <v>91000</v>
      </c>
      <c r="E7" s="50">
        <v>96000</v>
      </c>
      <c r="F7" s="50">
        <v>90000</v>
      </c>
      <c r="G7" s="17">
        <f t="shared" si="0"/>
        <v>315000</v>
      </c>
      <c r="H7" s="17">
        <f t="shared" si="1"/>
        <v>15409.803905551884</v>
      </c>
      <c r="I7" s="17">
        <f t="shared" si="2"/>
        <v>299590.1960944481</v>
      </c>
    </row>
    <row r="8" spans="1:9" ht="15.75" customHeight="1" x14ac:dyDescent="0.2">
      <c r="A8" s="5">
        <f t="shared" si="3"/>
        <v>2027</v>
      </c>
      <c r="B8" s="49">
        <v>13392.527</v>
      </c>
      <c r="C8" s="50">
        <v>37000</v>
      </c>
      <c r="D8" s="50">
        <v>90000</v>
      </c>
      <c r="E8" s="50">
        <v>97000</v>
      </c>
      <c r="F8" s="50">
        <v>89000</v>
      </c>
      <c r="G8" s="17">
        <f t="shared" si="0"/>
        <v>313000</v>
      </c>
      <c r="H8" s="17">
        <f t="shared" si="1"/>
        <v>15376.953036249821</v>
      </c>
      <c r="I8" s="17">
        <f t="shared" si="2"/>
        <v>297623.04696375015</v>
      </c>
    </row>
    <row r="9" spans="1:9" ht="15.75" customHeight="1" x14ac:dyDescent="0.2">
      <c r="A9" s="5">
        <f t="shared" si="3"/>
        <v>2028</v>
      </c>
      <c r="B9" s="49">
        <v>13363.854799999999</v>
      </c>
      <c r="C9" s="50">
        <v>36000</v>
      </c>
      <c r="D9" s="50">
        <v>90000</v>
      </c>
      <c r="E9" s="50">
        <v>97000</v>
      </c>
      <c r="F9" s="50">
        <v>87000</v>
      </c>
      <c r="G9" s="17">
        <f t="shared" si="0"/>
        <v>310000</v>
      </c>
      <c r="H9" s="17">
        <f t="shared" si="1"/>
        <v>15344.032357960652</v>
      </c>
      <c r="I9" s="17">
        <f t="shared" si="2"/>
        <v>294655.96764203935</v>
      </c>
    </row>
    <row r="10" spans="1:9" ht="15.75" customHeight="1" x14ac:dyDescent="0.2">
      <c r="A10" s="5">
        <f t="shared" si="3"/>
        <v>2029</v>
      </c>
      <c r="B10" s="49">
        <v>13335.121800000001</v>
      </c>
      <c r="C10" s="50">
        <v>35000</v>
      </c>
      <c r="D10" s="50">
        <v>88000</v>
      </c>
      <c r="E10" s="50">
        <v>97000</v>
      </c>
      <c r="F10" s="50">
        <v>86000</v>
      </c>
      <c r="G10" s="17">
        <f t="shared" si="0"/>
        <v>306000</v>
      </c>
      <c r="H10" s="17">
        <f t="shared" si="1"/>
        <v>15311.041870684388</v>
      </c>
      <c r="I10" s="17">
        <f t="shared" si="2"/>
        <v>290688.95812931564</v>
      </c>
    </row>
    <row r="11" spans="1:9" ht="15.75" customHeight="1" x14ac:dyDescent="0.2">
      <c r="A11" s="5">
        <f t="shared" si="3"/>
        <v>2030</v>
      </c>
      <c r="B11" s="49">
        <v>13295.996999999999</v>
      </c>
      <c r="C11" s="50">
        <v>34000</v>
      </c>
      <c r="D11" s="50">
        <v>85000</v>
      </c>
      <c r="E11" s="50">
        <v>97000</v>
      </c>
      <c r="F11" s="50">
        <v>86000</v>
      </c>
      <c r="G11" s="17">
        <f t="shared" si="0"/>
        <v>302000</v>
      </c>
      <c r="H11" s="17">
        <f t="shared" si="1"/>
        <v>15266.119787484353</v>
      </c>
      <c r="I11" s="17">
        <f t="shared" si="2"/>
        <v>286733.88021251565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83lMMrtfn/3+UGlO4+tSzRYKarIJ6pefKDUKOGgFgGiFv26WvMBi2jlhyj2m7pPgEYS4h6L02iEJheju5iXenw==" saltValue="p9pxkdtQLROMQlMjOUd3K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y0M1j3VyDog43wjHvf2Ck8ise5SDYUnk1i1bSKGUCbqhiA4ruM0TF9WA9RXzPwkIkReinSRn07jlJ032sIXLiw==" saltValue="T1/jfXaX8mbC23oABrLhI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KKwwgumeZJdYbTvpubFzWRf1zxKW2jOXHLOeub6ocKSRFYO6vNaMaG7pdF8BFW/1RhZlz+FsAv7462UObC+YUg==" saltValue="g9XFredRtX5nhkPPA2AQ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bMqiSSfudhYnGf4gCq0oT/YS6g/EwDLpg5Hl5q6pw/6tKN1tCu6dqF+dmh4LHmM/1fgHlyCMZg/S7hEs4119ww==" saltValue="7gYFU3WOOdLwHVbU/sRS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TusjWFBcVYBuu68paP7tjgSceWZGygIhFsgkBg/FDfQjhJUGeUcWfkEU8jecQ/4OedyLXGJ3fJSs29PmdGtVhA==" saltValue="32jPbgLwX15I2U7vYX9j+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E4pH+v27hkirbkhTDmWEFT488meR84xEs4tDqln6ioaCS+rXa+vwQSDVg+XGgJWzOfxF5WGoVpcSk0wIKq22tw==" saltValue="FfRhoIfbO0aKQYd0h7K9X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t5GTBk9YVrwtIoKYJI+t18PBRs8VuGeGyt2qIBd2eiJDa0xcnYGYTnpzmG3ClW8+vDvc9QtcantoYRkXKuM66g==" saltValue="OpXrDP7pe16A1Umi0k3U/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QJjEkROoMBD216i4DBH7wATPXIxzQ1Iuerc9w619quy2Lg2qzxRk3ftVNTVgGiDRHX71RrPa5LmoLNNNQWbgIQ==" saltValue="inQoLpEv+L2ju1+g9MACP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QcIGmDobKrrjHpok7MGmnEP2udq39FbmsJyBc+P4A6YNNKyMA/4aXLvyC4ocZDtzRj8k83EIi2laQwvdAeUBrg==" saltValue="K/wjm6XtXE+h5OOPpLR2n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qQzzg/9YmR6Td5B2ewQpBd4BGMytL8LiFlBsccWr5YweW/wznidwvqB0gQpJ+GEhrYp7vBPU5ZpHUWRLOigPyQ==" saltValue="sb7vMmizfEVnVHnLvqQ9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0.15957447432679839</v>
      </c>
    </row>
    <row r="5" spans="1:8" ht="15.75" customHeight="1" x14ac:dyDescent="0.2">
      <c r="B5" s="19" t="s">
        <v>95</v>
      </c>
      <c r="C5" s="101">
        <v>3.1914893049169141E-2</v>
      </c>
    </row>
    <row r="6" spans="1:8" ht="15.75" customHeight="1" x14ac:dyDescent="0.2">
      <c r="B6" s="19" t="s">
        <v>91</v>
      </c>
      <c r="C6" s="101">
        <v>0.14893617362247261</v>
      </c>
    </row>
    <row r="7" spans="1:8" ht="15.75" customHeight="1" x14ac:dyDescent="0.2">
      <c r="B7" s="19" t="s">
        <v>96</v>
      </c>
      <c r="C7" s="101">
        <v>0.34042551374796293</v>
      </c>
    </row>
    <row r="8" spans="1:8" ht="15.75" customHeight="1" x14ac:dyDescent="0.2">
      <c r="B8" s="19" t="s">
        <v>98</v>
      </c>
      <c r="C8" s="101">
        <v>0</v>
      </c>
    </row>
    <row r="9" spans="1:8" ht="15.75" customHeight="1" x14ac:dyDescent="0.2">
      <c r="B9" s="19" t="s">
        <v>92</v>
      </c>
      <c r="C9" s="101">
        <v>0.2127659597150966</v>
      </c>
    </row>
    <row r="10" spans="1:8" ht="15.75" customHeight="1" x14ac:dyDescent="0.2">
      <c r="B10" s="19" t="s">
        <v>94</v>
      </c>
      <c r="C10" s="101">
        <v>0.1063829855385004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</v>
      </c>
      <c r="D14" s="55">
        <v>0</v>
      </c>
      <c r="E14" s="55">
        <v>0</v>
      </c>
      <c r="F14" s="55">
        <v>0</v>
      </c>
    </row>
    <row r="15" spans="1:8" ht="15.75" customHeight="1" x14ac:dyDescent="0.2">
      <c r="B15" s="19" t="s">
        <v>102</v>
      </c>
      <c r="C15" s="101">
        <v>0.18969127135882199</v>
      </c>
      <c r="D15" s="101">
        <v>0.18969127135882199</v>
      </c>
      <c r="E15" s="101">
        <v>0.18969127135882199</v>
      </c>
      <c r="F15" s="101">
        <v>0.18969127135882199</v>
      </c>
    </row>
    <row r="16" spans="1:8" ht="15.75" customHeight="1" x14ac:dyDescent="0.2">
      <c r="B16" s="19" t="s">
        <v>2</v>
      </c>
      <c r="C16" s="101">
        <v>3.4607090481600038E-2</v>
      </c>
      <c r="D16" s="101">
        <v>3.4607090481600038E-2</v>
      </c>
      <c r="E16" s="101">
        <v>3.4607090481600038E-2</v>
      </c>
      <c r="F16" s="101">
        <v>3.4607090481600038E-2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79</v>
      </c>
      <c r="C20" s="101">
        <v>8.0534739416660117E-2</v>
      </c>
      <c r="D20" s="101">
        <v>8.0534739416660117E-2</v>
      </c>
      <c r="E20" s="101">
        <v>8.0534739416660117E-2</v>
      </c>
      <c r="F20" s="101">
        <v>8.0534739416660117E-2</v>
      </c>
    </row>
    <row r="21" spans="1:8" ht="15.75" customHeight="1" x14ac:dyDescent="0.2">
      <c r="B21" s="19" t="s">
        <v>88</v>
      </c>
      <c r="C21" s="101">
        <v>0.1050817435504159</v>
      </c>
      <c r="D21" s="101">
        <v>0.1050817435504159</v>
      </c>
      <c r="E21" s="101">
        <v>0.1050817435504159</v>
      </c>
      <c r="F21" s="101">
        <v>0.1050817435504159</v>
      </c>
    </row>
    <row r="22" spans="1:8" ht="15.75" customHeight="1" x14ac:dyDescent="0.2">
      <c r="B22" s="19" t="s">
        <v>99</v>
      </c>
      <c r="C22" s="101">
        <v>0.59008515519250204</v>
      </c>
      <c r="D22" s="101">
        <v>0.59008515519250204</v>
      </c>
      <c r="E22" s="101">
        <v>0.59008515519250204</v>
      </c>
      <c r="F22" s="101">
        <v>0.59008515519250204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6.3877289000000004E-2</v>
      </c>
    </row>
    <row r="27" spans="1:8" ht="15.75" customHeight="1" x14ac:dyDescent="0.2">
      <c r="B27" s="19" t="s">
        <v>89</v>
      </c>
      <c r="C27" s="101">
        <v>0.18947355599999999</v>
      </c>
    </row>
    <row r="28" spans="1:8" ht="15.75" customHeight="1" x14ac:dyDescent="0.2">
      <c r="B28" s="19" t="s">
        <v>103</v>
      </c>
      <c r="C28" s="101">
        <v>0.10579783700000001</v>
      </c>
    </row>
    <row r="29" spans="1:8" ht="15.75" customHeight="1" x14ac:dyDescent="0.2">
      <c r="B29" s="19" t="s">
        <v>86</v>
      </c>
      <c r="C29" s="101">
        <v>0.116400988</v>
      </c>
    </row>
    <row r="30" spans="1:8" ht="15.75" customHeight="1" x14ac:dyDescent="0.2">
      <c r="B30" s="19" t="s">
        <v>4</v>
      </c>
      <c r="C30" s="101">
        <v>5.2355714999999997E-2</v>
      </c>
    </row>
    <row r="31" spans="1:8" ht="15.75" customHeight="1" x14ac:dyDescent="0.2">
      <c r="B31" s="19" t="s">
        <v>80</v>
      </c>
      <c r="C31" s="101">
        <v>0.15858112799999999</v>
      </c>
    </row>
    <row r="32" spans="1:8" ht="15.75" customHeight="1" x14ac:dyDescent="0.2">
      <c r="B32" s="19" t="s">
        <v>85</v>
      </c>
      <c r="C32" s="101">
        <v>7.0649206000000006E-2</v>
      </c>
    </row>
    <row r="33" spans="2:3" ht="15.75" customHeight="1" x14ac:dyDescent="0.2">
      <c r="B33" s="19" t="s">
        <v>100</v>
      </c>
      <c r="C33" s="101">
        <v>0.120208732</v>
      </c>
    </row>
    <row r="34" spans="2:3" ht="15.75" customHeight="1" x14ac:dyDescent="0.2">
      <c r="B34" s="19" t="s">
        <v>87</v>
      </c>
      <c r="C34" s="101">
        <v>0.122655549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A2jm6s41QlmN7YEE8bWoUtmzDKWnh4E5N7RYCx5CdayZUVq7wks3SipKAPT8meguaSgY4VgZXmINA6+xiTCcSg==" saltValue="MQRF9LOHsDZDxi/gBIPga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0.44271398086223201</v>
      </c>
      <c r="D2" s="52">
        <f>IFERROR(1-_xlfn.NORM.DIST(_xlfn.NORM.INV(SUM(D4:D5), 0, 1) + 1, 0, 1, TRUE), "")</f>
        <v>0.44271398086223201</v>
      </c>
      <c r="E2" s="52">
        <f>IFERROR(1-_xlfn.NORM.DIST(_xlfn.NORM.INV(SUM(E4:E5), 0, 1) + 1, 0, 1, TRUE), "")</f>
        <v>0.34328145737735127</v>
      </c>
      <c r="F2" s="52">
        <f>IFERROR(1-_xlfn.NORM.DIST(_xlfn.NORM.INV(SUM(F4:F5), 0, 1) + 1, 0, 1, TRUE), "")</f>
        <v>0.17237054586040745</v>
      </c>
      <c r="G2" s="52">
        <f>IFERROR(1-_xlfn.NORM.DIST(_xlfn.NORM.INV(SUM(G4:G5), 0, 1) + 1, 0, 1, TRUE), "")</f>
        <v>0.16113967161260878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0.3612617333455781</v>
      </c>
      <c r="D3" s="52">
        <f>IFERROR(_xlfn.NORM.DIST(_xlfn.NORM.INV(SUM(D4:D5), 0, 1) + 1, 0, 1, TRUE) - SUM(D4:D5), "")</f>
        <v>0.3612617333455781</v>
      </c>
      <c r="E3" s="52">
        <f>IFERROR(_xlfn.NORM.DIST(_xlfn.NORM.INV(SUM(E4:E5), 0, 1) + 1, 0, 1, TRUE) - SUM(E4:E5), "")</f>
        <v>0.3812899614359907</v>
      </c>
      <c r="F3" s="52">
        <f>IFERROR(_xlfn.NORM.DIST(_xlfn.NORM.INV(SUM(F4:F5), 0, 1) + 1, 0, 1, TRUE) - SUM(F4:F5), "")</f>
        <v>0.34962436547079156</v>
      </c>
      <c r="G3" s="52">
        <f>IFERROR(_xlfn.NORM.DIST(_xlfn.NORM.INV(SUM(G4:G5), 0, 1) + 1, 0, 1, TRUE) - SUM(G4:G5), "")</f>
        <v>0.34293555504640627</v>
      </c>
    </row>
    <row r="4" spans="1:15" ht="15.75" customHeight="1" x14ac:dyDescent="0.2">
      <c r="B4" s="5" t="s">
        <v>110</v>
      </c>
      <c r="C4" s="45">
        <v>0.112322704963234</v>
      </c>
      <c r="D4" s="53">
        <v>0.112322704963234</v>
      </c>
      <c r="E4" s="53">
        <v>0.166080500946093</v>
      </c>
      <c r="F4" s="53">
        <v>0.25655427004518899</v>
      </c>
      <c r="G4" s="53">
        <v>0.26512859806654798</v>
      </c>
    </row>
    <row r="5" spans="1:15" ht="15.75" customHeight="1" x14ac:dyDescent="0.2">
      <c r="B5" s="5" t="s">
        <v>106</v>
      </c>
      <c r="C5" s="45">
        <v>8.3701580828955902E-2</v>
      </c>
      <c r="D5" s="53">
        <v>8.3701580828955902E-2</v>
      </c>
      <c r="E5" s="53">
        <v>0.109348080240565</v>
      </c>
      <c r="F5" s="53">
        <v>0.22145081862361199</v>
      </c>
      <c r="G5" s="53">
        <v>0.23079617527443699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0.59463559811179068</v>
      </c>
      <c r="D8" s="52">
        <f>IFERROR(1-_xlfn.NORM.DIST(_xlfn.NORM.INV(SUM(D10:D11), 0, 1) + 1, 0, 1, TRUE), "")</f>
        <v>0.59463559811179068</v>
      </c>
      <c r="E8" s="52">
        <f>IFERROR(1-_xlfn.NORM.DIST(_xlfn.NORM.INV(SUM(E10:E11), 0, 1) + 1, 0, 1, TRUE), "")</f>
        <v>0.57356455818407126</v>
      </c>
      <c r="F8" s="52">
        <f>IFERROR(1-_xlfn.NORM.DIST(_xlfn.NORM.INV(SUM(F10:F11), 0, 1) + 1, 0, 1, TRUE), "")</f>
        <v>0.62300966941728453</v>
      </c>
      <c r="G8" s="52">
        <f>IFERROR(1-_xlfn.NORM.DIST(_xlfn.NORM.INV(SUM(G10:G11), 0, 1) + 1, 0, 1, TRUE), "")</f>
        <v>0.73259472032102957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0.29778160417023652</v>
      </c>
      <c r="D9" s="52">
        <f>IFERROR(_xlfn.NORM.DIST(_xlfn.NORM.INV(SUM(D10:D11), 0, 1) + 1, 0, 1, TRUE) - SUM(D10:D11), "")</f>
        <v>0.29778160417023652</v>
      </c>
      <c r="E9" s="52">
        <f>IFERROR(_xlfn.NORM.DIST(_xlfn.NORM.INV(SUM(E10:E11), 0, 1) + 1, 0, 1, TRUE) - SUM(E10:E11), "")</f>
        <v>0.30851696820205732</v>
      </c>
      <c r="F9" s="52">
        <f>IFERROR(_xlfn.NORM.DIST(_xlfn.NORM.INV(SUM(F10:F11), 0, 1) + 1, 0, 1, TRUE) - SUM(F10:F11), "")</f>
        <v>0.28246537240410174</v>
      </c>
      <c r="G9" s="52">
        <f>IFERROR(_xlfn.NORM.DIST(_xlfn.NORM.INV(SUM(G10:G11), 0, 1) + 1, 0, 1, TRUE) - SUM(G10:G11), "")</f>
        <v>0.21486207710733823</v>
      </c>
    </row>
    <row r="10" spans="1:15" ht="15.75" customHeight="1" x14ac:dyDescent="0.2">
      <c r="B10" s="5" t="s">
        <v>107</v>
      </c>
      <c r="C10" s="45">
        <v>6.2125760551020703E-2</v>
      </c>
      <c r="D10" s="53">
        <v>6.2125760551020703E-2</v>
      </c>
      <c r="E10" s="53">
        <v>7.5157248934135598E-2</v>
      </c>
      <c r="F10" s="53">
        <v>6.2279893880849799E-2</v>
      </c>
      <c r="G10" s="53">
        <v>3.4148674378456298E-2</v>
      </c>
    </row>
    <row r="11" spans="1:15" ht="15.75" customHeight="1" x14ac:dyDescent="0.2">
      <c r="B11" s="5" t="s">
        <v>119</v>
      </c>
      <c r="C11" s="45">
        <v>4.5457037166952097E-2</v>
      </c>
      <c r="D11" s="53">
        <v>4.5457037166952097E-2</v>
      </c>
      <c r="E11" s="53">
        <v>4.2761224679735803E-2</v>
      </c>
      <c r="F11" s="53">
        <v>3.2245064297763901E-2</v>
      </c>
      <c r="G11" s="53">
        <v>1.8394528193175899E-2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0.50235673049999996</v>
      </c>
      <c r="D14" s="54">
        <v>0.47946105178800003</v>
      </c>
      <c r="E14" s="54">
        <v>0.47946105178800003</v>
      </c>
      <c r="F14" s="54">
        <v>0.29359077824300001</v>
      </c>
      <c r="G14" s="54">
        <v>0.29359077824300001</v>
      </c>
      <c r="H14" s="45">
        <v>0.29299999999999998</v>
      </c>
      <c r="I14" s="55">
        <v>0.29299999999999998</v>
      </c>
      <c r="J14" s="55">
        <v>0.29299999999999998</v>
      </c>
      <c r="K14" s="55">
        <v>0.29299999999999998</v>
      </c>
      <c r="L14" s="45">
        <v>0.25</v>
      </c>
      <c r="M14" s="55">
        <v>0.25</v>
      </c>
      <c r="N14" s="55">
        <v>0.25</v>
      </c>
      <c r="O14" s="55">
        <v>0.25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0.27651422459603697</v>
      </c>
      <c r="D15" s="52">
        <f t="shared" si="0"/>
        <v>0.26391166457987597</v>
      </c>
      <c r="E15" s="52">
        <f t="shared" si="0"/>
        <v>0.26391166457987597</v>
      </c>
      <c r="F15" s="52">
        <f t="shared" si="0"/>
        <v>0.16160234643140745</v>
      </c>
      <c r="G15" s="52">
        <f t="shared" si="0"/>
        <v>0.16160234643140745</v>
      </c>
      <c r="H15" s="52">
        <f t="shared" si="0"/>
        <v>0.16127716199999997</v>
      </c>
      <c r="I15" s="52">
        <f t="shared" si="0"/>
        <v>0.16127716199999997</v>
      </c>
      <c r="J15" s="52">
        <f t="shared" si="0"/>
        <v>0.16127716199999997</v>
      </c>
      <c r="K15" s="52">
        <f t="shared" si="0"/>
        <v>0.16127716199999997</v>
      </c>
      <c r="L15" s="52">
        <f t="shared" si="0"/>
        <v>0.13760849999999999</v>
      </c>
      <c r="M15" s="52">
        <f t="shared" si="0"/>
        <v>0.13760849999999999</v>
      </c>
      <c r="N15" s="52">
        <f t="shared" si="0"/>
        <v>0.13760849999999999</v>
      </c>
      <c r="O15" s="52">
        <f t="shared" si="0"/>
        <v>0.13760849999999999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wAyohNzQkjb+0RMEK50iz8ya56V9m/8FmSs8xGJmUWUioG4c0i+oGgmBOlQzbWKuZOnZ+wxevR2ic8N/Dqzxfg==" saltValue="7fJb6Dzozl61e19QsE8OK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0.70065552836136602</v>
      </c>
      <c r="D2" s="53">
        <v>0.47949795743589702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0.166770393475005</v>
      </c>
      <c r="D3" s="53">
        <v>0.18713821230769201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0.11331346789737499</v>
      </c>
      <c r="D4" s="53">
        <v>0.31432332743589703</v>
      </c>
      <c r="E4" s="53">
        <v>0.95904587324245594</v>
      </c>
      <c r="F4" s="53">
        <v>0.78975971424257396</v>
      </c>
      <c r="G4" s="53">
        <v>0</v>
      </c>
    </row>
    <row r="5" spans="1:7" x14ac:dyDescent="0.2">
      <c r="B5" s="3" t="s">
        <v>125</v>
      </c>
      <c r="C5" s="52">
        <v>1.9381586010509801E-2</v>
      </c>
      <c r="D5" s="52">
        <v>1.9040498354215101E-2</v>
      </c>
      <c r="E5" s="52">
        <f>1-SUM(E2:E4)</f>
        <v>4.0954126757544063E-2</v>
      </c>
      <c r="F5" s="52">
        <f>1-SUM(F2:F4)</f>
        <v>0.21024028575742604</v>
      </c>
      <c r="G5" s="52">
        <f>1-SUM(G2:G4)</f>
        <v>1</v>
      </c>
    </row>
  </sheetData>
  <sheetProtection algorithmName="SHA-512" hashValue="JJOCUL2QswdaxMifI0WEiQK/s6YshNTLyZzbzNoF9TKMrfwOip97KF1CFveovH70Go+o5S/abKfz3UqeXT4PgQ==" saltValue="pURehyEvVGPmnp6v350w8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24UaLUevbsmfwbi12soFIaDCgE8INvhcHe5EA5YMZZYcUeqnAYkNfmqkv8Wz+cQmw3lp0EE/K5D3ey1GEY14Nw==" saltValue="FdsNj57miqFd8rNcECUqG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HvcUujBFP884B8avX0JSJjrhHa7FKfN2DgQybQjzKFlxMTYV9UqYSmwYQ8MtUKKwwPVnzzdOQ232zSyCD9wq4g==" saltValue="XoroK2lcgrhjHG903uKC6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mA0AtBnZfPcyAIdMnzvvqQ7NNLhtMDewSX/879WpxKVn6+Si98hxnafLohbLPjCUSuXy24oFzC1G2qUU//YeSg==" saltValue="NxACxTKc9zfxdQxEEsTnV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ENRSpNXeU/DJA9ZAOyMiAgfVhSDZh6V3jZaxVktcc8BLQL72WhShiFxukWpAnM9HrE79nYeovWVts8b+QGVDHw==" saltValue="uvSNcIoKmEpjRY0wqFWTW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2023-01-27T02:42:04Z</dcterms:modified>
</cp:coreProperties>
</file>