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A445D43F-B169-4AE7-BF28-75A2C125A529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H38" i="2"/>
  <c r="G38" i="2"/>
  <c r="I38" i="2" s="1"/>
  <c r="A34" i="2"/>
  <c r="A27" i="2"/>
  <c r="A26" i="2"/>
  <c r="A19" i="2"/>
  <c r="A16" i="2"/>
  <c r="H11" i="2"/>
  <c r="I11" i="2" s="1"/>
  <c r="G11" i="2"/>
  <c r="H10" i="2"/>
  <c r="I10" i="2" s="1"/>
  <c r="G10" i="2"/>
  <c r="H9" i="2"/>
  <c r="I9" i="2" s="1"/>
  <c r="G9" i="2"/>
  <c r="H8" i="2"/>
  <c r="G8" i="2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A2" i="2"/>
  <c r="A31" i="2" s="1"/>
  <c r="C33" i="1"/>
  <c r="C20" i="1"/>
  <c r="A18" i="2" l="1"/>
  <c r="I2" i="2"/>
  <c r="A24" i="2"/>
  <c r="A32" i="2"/>
  <c r="I8" i="2"/>
  <c r="A35" i="2"/>
  <c r="A39" i="2"/>
  <c r="A17" i="2"/>
  <c r="A25" i="2"/>
  <c r="A33" i="2"/>
  <c r="A13" i="2"/>
  <c r="A21" i="2"/>
  <c r="A29" i="2"/>
  <c r="A37" i="2"/>
  <c r="D58" i="20"/>
  <c r="A4" i="2"/>
  <c r="A5" i="2" s="1"/>
  <c r="A6" i="2" s="1"/>
  <c r="A7" i="2" s="1"/>
  <c r="A8" i="2" s="1"/>
  <c r="A9" i="2" s="1"/>
  <c r="A10" i="2" s="1"/>
  <c r="A11" i="2" s="1"/>
  <c r="A12" i="2"/>
  <c r="A28" i="2"/>
  <c r="A14" i="2"/>
  <c r="A22" i="2"/>
  <c r="A30" i="2"/>
  <c r="A38" i="2"/>
  <c r="A40" i="2"/>
  <c r="A20" i="2"/>
  <c r="A36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<sst xmlns="http://schemas.openxmlformats.org/spreadsheetml/2006/main" count="2092" uniqueCount="341">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</sst>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2918512.03125</v>
      </c>
    </row>
    <row r="8" spans="1:3" ht="15" customHeight="1" x14ac:dyDescent="0.2">
      <c r="B8" s="5" t="s">
        <v>44</v>
      </c>
      <c r="C8" s="44">
        <v>2.5999999999999999E-2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0.81257881164550794</v>
      </c>
    </row>
    <row r="11" spans="1:3" ht="15" customHeight="1" x14ac:dyDescent="0.2">
      <c r="B11" s="5" t="s">
        <v>49</v>
      </c>
      <c r="C11" s="45">
        <v>0.96</v>
      </c>
    </row>
    <row r="12" spans="1:3" ht="15" customHeight="1" x14ac:dyDescent="0.2">
      <c r="B12" s="5" t="s">
        <v>41</v>
      </c>
      <c r="C12" s="45">
        <v>0.624</v>
      </c>
    </row>
    <row r="13" spans="1:3" ht="15" customHeight="1" x14ac:dyDescent="0.2">
      <c r="B13" s="5" t="s">
        <v>62</v>
      </c>
      <c r="C13" s="45">
        <v>0.33900000000000002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0.1017</v>
      </c>
    </row>
    <row r="24" spans="1:3" ht="15" customHeight="1" x14ac:dyDescent="0.2">
      <c r="B24" s="15" t="s">
        <v>46</v>
      </c>
      <c r="C24" s="45">
        <v>0.4788</v>
      </c>
    </row>
    <row r="25" spans="1:3" ht="15" customHeight="1" x14ac:dyDescent="0.2">
      <c r="B25" s="15" t="s">
        <v>47</v>
      </c>
      <c r="C25" s="45">
        <v>0.3508</v>
      </c>
    </row>
    <row r="26" spans="1:3" ht="15" customHeight="1" x14ac:dyDescent="0.2">
      <c r="B26" s="15" t="s">
        <v>48</v>
      </c>
      <c r="C26" s="45">
        <v>6.8699999999999997E-2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0.350666089200529</v>
      </c>
    </row>
    <row r="30" spans="1:3" ht="14.25" customHeight="1" x14ac:dyDescent="0.2">
      <c r="B30" s="25" t="s">
        <v>63</v>
      </c>
      <c r="C30" s="99">
        <v>2.0659280141665699E-2</v>
      </c>
    </row>
    <row r="31" spans="1:3" ht="14.25" customHeight="1" x14ac:dyDescent="0.2">
      <c r="B31" s="25" t="s">
        <v>10</v>
      </c>
      <c r="C31" s="99">
        <v>5.6103010419699603E-2</v>
      </c>
    </row>
    <row r="32" spans="1:3" ht="14.25" customHeight="1" x14ac:dyDescent="0.2">
      <c r="B32" s="25" t="s">
        <v>11</v>
      </c>
      <c r="C32" s="99">
        <v>0.57257162023810604</v>
      </c>
    </row>
    <row r="33" spans="1:5" ht="13.15" customHeight="1" x14ac:dyDescent="0.2">
      <c r="B33" s="27" t="s">
        <v>60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6.3580238338559099</v>
      </c>
    </row>
    <row r="38" spans="1:5" ht="15" customHeight="1" x14ac:dyDescent="0.2">
      <c r="B38" s="11" t="s">
        <v>35</v>
      </c>
      <c r="C38" s="43">
        <v>10.2552658630682</v>
      </c>
      <c r="D38" s="12"/>
      <c r="E38" s="13"/>
    </row>
    <row r="39" spans="1:5" ht="15" customHeight="1" x14ac:dyDescent="0.2">
      <c r="B39" s="11" t="s">
        <v>61</v>
      </c>
      <c r="C39" s="43">
        <v>13.2150395933122</v>
      </c>
      <c r="D39" s="12"/>
      <c r="E39" s="12"/>
    </row>
    <row r="40" spans="1:5" ht="15" customHeight="1" x14ac:dyDescent="0.2">
      <c r="B40" s="11" t="s">
        <v>36</v>
      </c>
      <c r="C40" s="100">
        <v>0.88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7.0504905359999999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6.8272000000000003E-3</v>
      </c>
      <c r="D45" s="12"/>
    </row>
    <row r="46" spans="1:5" ht="15.75" customHeight="1" x14ac:dyDescent="0.2">
      <c r="B46" s="11" t="s">
        <v>51</v>
      </c>
      <c r="C46" s="45">
        <v>6.0149399999999999E-2</v>
      </c>
      <c r="D46" s="12"/>
    </row>
    <row r="47" spans="1:5" ht="15.75" customHeight="1" x14ac:dyDescent="0.2">
      <c r="B47" s="11" t="s">
        <v>59</v>
      </c>
      <c r="C47" s="45">
        <v>4.58012E-2</v>
      </c>
      <c r="D47" s="12"/>
      <c r="E47" s="13"/>
    </row>
    <row r="48" spans="1:5" ht="15" customHeight="1" x14ac:dyDescent="0.2">
      <c r="B48" s="11" t="s">
        <v>58</v>
      </c>
      <c r="C48" s="46">
        <v>0.88722219999999996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3.2</v>
      </c>
      <c r="D51" s="12"/>
    </row>
    <row r="52" spans="1:4" ht="15" customHeight="1" x14ac:dyDescent="0.2">
      <c r="B52" s="11" t="s">
        <v>13</v>
      </c>
      <c r="C52" s="100">
        <v>3.2</v>
      </c>
    </row>
    <row r="53" spans="1:4" ht="15.75" customHeight="1" x14ac:dyDescent="0.2">
      <c r="B53" s="11" t="s">
        <v>16</v>
      </c>
      <c r="C53" s="100">
        <v>3.2</v>
      </c>
    </row>
    <row r="54" spans="1:4" ht="15.75" customHeight="1" x14ac:dyDescent="0.2">
      <c r="B54" s="11" t="s">
        <v>14</v>
      </c>
      <c r="C54" s="100">
        <v>3.2</v>
      </c>
    </row>
    <row r="55" spans="1:4" ht="15.75" customHeight="1" x14ac:dyDescent="0.2">
      <c r="B55" s="11" t="s">
        <v>15</v>
      </c>
      <c r="C55" s="100">
        <v>3.2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1.9375E-2</v>
      </c>
    </row>
    <row r="59" spans="1:4" ht="15.75" customHeight="1" x14ac:dyDescent="0.2">
      <c r="B59" s="11" t="s">
        <v>40</v>
      </c>
      <c r="C59" s="45">
        <v>0.60645700000000002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9.4036293000000007E-2</v>
      </c>
    </row>
    <row r="63" spans="1:4" ht="15.75" customHeight="1" x14ac:dyDescent="0.2">
      <c r="A63" s="4"/>
    </row>
  </sheetData>
  <sheetProtection algorithmName="SHA-512" hashValue="1Zbg4MSPUFCCJsWdmzgt0AHaXdWzhoFZj+F4jshWH6bzJEROAzr/DdEmaykaKIo81RibVqzlK9W/q0NRe9F4ng==" saltValue="3Oo/HJ9sfvzxRm3Q9Q56s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593648.37800000003</v>
      </c>
      <c r="C2" s="49">
        <v>1375000</v>
      </c>
      <c r="D2" s="49">
        <v>2690000</v>
      </c>
      <c r="E2" s="49">
        <v>7797000</v>
      </c>
      <c r="F2" s="49">
        <v>6208000</v>
      </c>
      <c r="G2" s="17">
        <f t="shared" ref="G2:G11" si="0">C2+D2+E2+F2</f>
        <v>18070000</v>
      </c>
      <c r="H2" s="17">
        <f t="shared" ref="H2:H11" si="1">(B2 + stillbirth*B2/(1000-stillbirth))/(1-abortion)</f>
        <v>679390.46559336921</v>
      </c>
      <c r="I2" s="17">
        <f t="shared" ref="I2:I11" si="2">G2-H2</f>
        <v>17390609.534406632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589900.71000000008</v>
      </c>
      <c r="C3" s="50">
        <v>1381000</v>
      </c>
      <c r="D3" s="50">
        <v>2684000</v>
      </c>
      <c r="E3" s="50">
        <v>7994000</v>
      </c>
      <c r="F3" s="50">
        <v>6324000</v>
      </c>
      <c r="G3" s="17">
        <f t="shared" si="0"/>
        <v>18383000</v>
      </c>
      <c r="H3" s="17">
        <f t="shared" si="1"/>
        <v>675101.51273547171</v>
      </c>
      <c r="I3" s="17">
        <f t="shared" si="2"/>
        <v>17707898.487264529</v>
      </c>
    </row>
    <row r="4" spans="1:9" ht="15.75" customHeight="1" x14ac:dyDescent="0.2">
      <c r="A4" s="5">
        <f t="shared" si="3"/>
        <v>2023</v>
      </c>
      <c r="B4" s="49">
        <v>585845.79900000012</v>
      </c>
      <c r="C4" s="50">
        <v>1386000</v>
      </c>
      <c r="D4" s="50">
        <v>2678000</v>
      </c>
      <c r="E4" s="50">
        <v>8197000</v>
      </c>
      <c r="F4" s="50">
        <v>6445000</v>
      </c>
      <c r="G4" s="17">
        <f t="shared" si="0"/>
        <v>18706000</v>
      </c>
      <c r="H4" s="17">
        <f t="shared" si="1"/>
        <v>670460.94101941527</v>
      </c>
      <c r="I4" s="17">
        <f t="shared" si="2"/>
        <v>18035539.058980584</v>
      </c>
    </row>
    <row r="5" spans="1:9" ht="15.75" customHeight="1" x14ac:dyDescent="0.2">
      <c r="A5" s="5">
        <f t="shared" si="3"/>
        <v>2024</v>
      </c>
      <c r="B5" s="49">
        <v>581471.44000000029</v>
      </c>
      <c r="C5" s="50">
        <v>1393000</v>
      </c>
      <c r="D5" s="50">
        <v>2676000</v>
      </c>
      <c r="E5" s="50">
        <v>8397000</v>
      </c>
      <c r="F5" s="50">
        <v>6569000</v>
      </c>
      <c r="G5" s="17">
        <f t="shared" si="0"/>
        <v>19035000</v>
      </c>
      <c r="H5" s="17">
        <f t="shared" si="1"/>
        <v>665454.78264719027</v>
      </c>
      <c r="I5" s="17">
        <f t="shared" si="2"/>
        <v>18369545.217352811</v>
      </c>
    </row>
    <row r="6" spans="1:9" ht="15.75" customHeight="1" x14ac:dyDescent="0.2">
      <c r="A6" s="5">
        <f t="shared" si="3"/>
        <v>2025</v>
      </c>
      <c r="B6" s="49">
        <v>576815.88899999997</v>
      </c>
      <c r="C6" s="50">
        <v>1402000</v>
      </c>
      <c r="D6" s="50">
        <v>2677000</v>
      </c>
      <c r="E6" s="50">
        <v>8583000</v>
      </c>
      <c r="F6" s="50">
        <v>6694000</v>
      </c>
      <c r="G6" s="17">
        <f t="shared" si="0"/>
        <v>19356000</v>
      </c>
      <c r="H6" s="17">
        <f t="shared" si="1"/>
        <v>660126.81902646949</v>
      </c>
      <c r="I6" s="17">
        <f t="shared" si="2"/>
        <v>18695873.18097353</v>
      </c>
    </row>
    <row r="7" spans="1:9" ht="15.75" customHeight="1" x14ac:dyDescent="0.2">
      <c r="A7" s="5">
        <f t="shared" si="3"/>
        <v>2026</v>
      </c>
      <c r="B7" s="49">
        <v>573631.56779999996</v>
      </c>
      <c r="C7" s="50">
        <v>1412000</v>
      </c>
      <c r="D7" s="50">
        <v>2684000</v>
      </c>
      <c r="E7" s="50">
        <v>8761000</v>
      </c>
      <c r="F7" s="50">
        <v>6821000</v>
      </c>
      <c r="G7" s="17">
        <f t="shared" si="0"/>
        <v>19678000</v>
      </c>
      <c r="H7" s="17">
        <f t="shared" si="1"/>
        <v>656482.57852512202</v>
      </c>
      <c r="I7" s="17">
        <f t="shared" si="2"/>
        <v>19021517.421474878</v>
      </c>
    </row>
    <row r="8" spans="1:9" ht="15.75" customHeight="1" x14ac:dyDescent="0.2">
      <c r="A8" s="5">
        <f t="shared" si="3"/>
        <v>2027</v>
      </c>
      <c r="B8" s="49">
        <v>570177.18539999996</v>
      </c>
      <c r="C8" s="50">
        <v>1424000</v>
      </c>
      <c r="D8" s="50">
        <v>2694000</v>
      </c>
      <c r="E8" s="50">
        <v>8930000</v>
      </c>
      <c r="F8" s="50">
        <v>6947000</v>
      </c>
      <c r="G8" s="17">
        <f t="shared" si="0"/>
        <v>19995000</v>
      </c>
      <c r="H8" s="17">
        <f t="shared" si="1"/>
        <v>652529.27122395474</v>
      </c>
      <c r="I8" s="17">
        <f t="shared" si="2"/>
        <v>19342470.728776045</v>
      </c>
    </row>
    <row r="9" spans="1:9" ht="15.75" customHeight="1" x14ac:dyDescent="0.2">
      <c r="A9" s="5">
        <f t="shared" si="3"/>
        <v>2028</v>
      </c>
      <c r="B9" s="49">
        <v>566457.25619999995</v>
      </c>
      <c r="C9" s="50">
        <v>1435000</v>
      </c>
      <c r="D9" s="50">
        <v>2707000</v>
      </c>
      <c r="E9" s="50">
        <v>9080000</v>
      </c>
      <c r="F9" s="50">
        <v>7081000</v>
      </c>
      <c r="G9" s="17">
        <f t="shared" si="0"/>
        <v>20303000</v>
      </c>
      <c r="H9" s="17">
        <f t="shared" si="1"/>
        <v>648272.06354880391</v>
      </c>
      <c r="I9" s="17">
        <f t="shared" si="2"/>
        <v>19654727.936451197</v>
      </c>
    </row>
    <row r="10" spans="1:9" ht="15.75" customHeight="1" x14ac:dyDescent="0.2">
      <c r="A10" s="5">
        <f t="shared" si="3"/>
        <v>2029</v>
      </c>
      <c r="B10" s="49">
        <v>562445.46299999999</v>
      </c>
      <c r="C10" s="50">
        <v>1444000</v>
      </c>
      <c r="D10" s="50">
        <v>2722000</v>
      </c>
      <c r="E10" s="50">
        <v>9209000</v>
      </c>
      <c r="F10" s="50">
        <v>7227000</v>
      </c>
      <c r="G10" s="17">
        <f t="shared" si="0"/>
        <v>20602000</v>
      </c>
      <c r="H10" s="17">
        <f t="shared" si="1"/>
        <v>643680.83724208898</v>
      </c>
      <c r="I10" s="17">
        <f t="shared" si="2"/>
        <v>19958319.162757911</v>
      </c>
    </row>
    <row r="11" spans="1:9" ht="15.75" customHeight="1" x14ac:dyDescent="0.2">
      <c r="A11" s="5">
        <f t="shared" si="3"/>
        <v>2030</v>
      </c>
      <c r="B11" s="49">
        <v>558178.15500000003</v>
      </c>
      <c r="C11" s="50">
        <v>1449000</v>
      </c>
      <c r="D11" s="50">
        <v>2737000</v>
      </c>
      <c r="E11" s="50">
        <v>9310000</v>
      </c>
      <c r="F11" s="50">
        <v>7392000</v>
      </c>
      <c r="G11" s="17">
        <f t="shared" si="0"/>
        <v>20888000</v>
      </c>
      <c r="H11" s="17">
        <f t="shared" si="1"/>
        <v>638797.19150769396</v>
      </c>
      <c r="I11" s="17">
        <f t="shared" si="2"/>
        <v>20249202.808492307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NXiVBNFQfdFQ5v+T6u5QtyJdKZOCJ6tQefZAZsgAs0uod2IU03/pQu2xbLdAz4u0suycoVEPWok/UOaiCjwwPw==" saltValue="MpfyTzEd0gWsqXbWS/W2M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0</v>
      </c>
    </row>
    <row r="4" spans="1:8" ht="15.75" customHeight="1" x14ac:dyDescent="0.2">
      <c r="B4" s="19" t="s">
        <v>97</v>
      </c>
      <c r="C4" s="101">
        <v>7.6954338020167615E-2</v>
      </c>
    </row>
    <row r="5" spans="1:8" ht="15.75" customHeight="1" x14ac:dyDescent="0.2">
      <c r="B5" s="19" t="s">
        <v>95</v>
      </c>
      <c r="C5" s="101">
        <v>4.1228320128518403E-2</v>
      </c>
    </row>
    <row r="6" spans="1:8" ht="15.75" customHeight="1" x14ac:dyDescent="0.2">
      <c r="B6" s="19" t="s">
        <v>91</v>
      </c>
      <c r="C6" s="101">
        <v>0.13444613726507651</v>
      </c>
    </row>
    <row r="7" spans="1:8" ht="15.75" customHeight="1" x14ac:dyDescent="0.2">
      <c r="B7" s="19" t="s">
        <v>96</v>
      </c>
      <c r="C7" s="101">
        <v>0.38688254684612111</v>
      </c>
    </row>
    <row r="8" spans="1:8" ht="15.75" customHeight="1" x14ac:dyDescent="0.2">
      <c r="B8" s="19" t="s">
        <v>98</v>
      </c>
      <c r="C8" s="101">
        <v>8.9928142987232128E-3</v>
      </c>
    </row>
    <row r="9" spans="1:8" ht="15.75" customHeight="1" x14ac:dyDescent="0.2">
      <c r="B9" s="19" t="s">
        <v>92</v>
      </c>
      <c r="C9" s="101">
        <v>0.25729004468209199</v>
      </c>
    </row>
    <row r="10" spans="1:8" ht="15.75" customHeight="1" x14ac:dyDescent="0.2">
      <c r="B10" s="19" t="s">
        <v>94</v>
      </c>
      <c r="C10" s="101">
        <v>9.4205798759301032E-2</v>
      </c>
    </row>
    <row r="11" spans="1:8" ht="15.75" customHeight="1" x14ac:dyDescent="0.2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">
      <c r="B14" s="19" t="s">
        <v>84</v>
      </c>
      <c r="C14" s="55">
        <v>8.9744897891071568E-2</v>
      </c>
      <c r="D14" s="55">
        <v>8.9744897891071568E-2</v>
      </c>
      <c r="E14" s="55">
        <v>8.9744897891071568E-2</v>
      </c>
      <c r="F14" s="55">
        <v>8.9744897891071568E-2</v>
      </c>
    </row>
    <row r="15" spans="1:8" ht="15.75" customHeight="1" x14ac:dyDescent="0.2">
      <c r="B15" s="19" t="s">
        <v>102</v>
      </c>
      <c r="C15" s="101">
        <v>0.15294223163135459</v>
      </c>
      <c r="D15" s="101">
        <v>0.15294223163135459</v>
      </c>
      <c r="E15" s="101">
        <v>0.15294223163135459</v>
      </c>
      <c r="F15" s="101">
        <v>0.15294223163135459</v>
      </c>
    </row>
    <row r="16" spans="1:8" ht="15.75" customHeight="1" x14ac:dyDescent="0.2">
      <c r="B16" s="19" t="s">
        <v>2</v>
      </c>
      <c r="C16" s="101">
        <v>2.3504874716607609E-2</v>
      </c>
      <c r="D16" s="101">
        <v>2.3504874716607609E-2</v>
      </c>
      <c r="E16" s="101">
        <v>2.3504874716607609E-2</v>
      </c>
      <c r="F16" s="101">
        <v>2.3504874716607609E-2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3</v>
      </c>
      <c r="C18" s="101">
        <v>4.2278902482280442E-4</v>
      </c>
      <c r="D18" s="101">
        <v>4.2278902482280442E-4</v>
      </c>
      <c r="E18" s="101">
        <v>4.2278902482280442E-4</v>
      </c>
      <c r="F18" s="101">
        <v>4.2278902482280442E-4</v>
      </c>
    </row>
    <row r="19" spans="1:8" ht="15.75" customHeight="1" x14ac:dyDescent="0.2">
      <c r="B19" s="19" t="s">
        <v>101</v>
      </c>
      <c r="C19" s="101">
        <v>9.1671844801602606E-3</v>
      </c>
      <c r="D19" s="101">
        <v>9.1671844801602606E-3</v>
      </c>
      <c r="E19" s="101">
        <v>9.1671844801602606E-3</v>
      </c>
      <c r="F19" s="101">
        <v>9.1671844801602606E-3</v>
      </c>
    </row>
    <row r="20" spans="1:8" ht="15.75" customHeight="1" x14ac:dyDescent="0.2">
      <c r="B20" s="19" t="s">
        <v>79</v>
      </c>
      <c r="C20" s="101">
        <v>1.8877912388756489E-2</v>
      </c>
      <c r="D20" s="101">
        <v>1.8877912388756489E-2</v>
      </c>
      <c r="E20" s="101">
        <v>1.8877912388756489E-2</v>
      </c>
      <c r="F20" s="101">
        <v>1.8877912388756489E-2</v>
      </c>
    </row>
    <row r="21" spans="1:8" ht="15.75" customHeight="1" x14ac:dyDescent="0.2">
      <c r="B21" s="19" t="s">
        <v>88</v>
      </c>
      <c r="C21" s="101">
        <v>0.15523830402318431</v>
      </c>
      <c r="D21" s="101">
        <v>0.15523830402318431</v>
      </c>
      <c r="E21" s="101">
        <v>0.15523830402318431</v>
      </c>
      <c r="F21" s="101">
        <v>0.15523830402318431</v>
      </c>
    </row>
    <row r="22" spans="1:8" ht="15.75" customHeight="1" x14ac:dyDescent="0.2">
      <c r="B22" s="19" t="s">
        <v>99</v>
      </c>
      <c r="C22" s="101">
        <v>0.55010180584404234</v>
      </c>
      <c r="D22" s="101">
        <v>0.55010180584404234</v>
      </c>
      <c r="E22" s="101">
        <v>0.55010180584404234</v>
      </c>
      <c r="F22" s="101">
        <v>0.55010180584404234</v>
      </c>
    </row>
    <row r="23" spans="1:8" ht="15.75" customHeight="1" x14ac:dyDescent="0.2">
      <c r="B23" s="27" t="s">
        <v>60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5.9206632000000002E-2</v>
      </c>
    </row>
    <row r="27" spans="1:8" ht="15.75" customHeight="1" x14ac:dyDescent="0.2">
      <c r="B27" s="19" t="s">
        <v>89</v>
      </c>
      <c r="C27" s="101">
        <v>5.4331326999999999E-2</v>
      </c>
    </row>
    <row r="28" spans="1:8" ht="15.75" customHeight="1" x14ac:dyDescent="0.2">
      <c r="B28" s="19" t="s">
        <v>103</v>
      </c>
      <c r="C28" s="101">
        <v>8.2001606000000005E-2</v>
      </c>
    </row>
    <row r="29" spans="1:8" ht="15.75" customHeight="1" x14ac:dyDescent="0.2">
      <c r="B29" s="19" t="s">
        <v>86</v>
      </c>
      <c r="C29" s="101">
        <v>0.17244879399999999</v>
      </c>
    </row>
    <row r="30" spans="1:8" ht="15.75" customHeight="1" x14ac:dyDescent="0.2">
      <c r="B30" s="19" t="s">
        <v>4</v>
      </c>
      <c r="C30" s="101">
        <v>0.28298384500000001</v>
      </c>
    </row>
    <row r="31" spans="1:8" ht="15.75" customHeight="1" x14ac:dyDescent="0.2">
      <c r="B31" s="19" t="s">
        <v>80</v>
      </c>
      <c r="C31" s="101">
        <v>5.2443504000000002E-2</v>
      </c>
    </row>
    <row r="32" spans="1:8" ht="15.75" customHeight="1" x14ac:dyDescent="0.2">
      <c r="B32" s="19" t="s">
        <v>85</v>
      </c>
      <c r="C32" s="101">
        <v>1.1239091E-2</v>
      </c>
    </row>
    <row r="33" spans="2:3" ht="15.75" customHeight="1" x14ac:dyDescent="0.2">
      <c r="B33" s="19" t="s">
        <v>100</v>
      </c>
      <c r="C33" s="101">
        <v>0.207844573</v>
      </c>
    </row>
    <row r="34" spans="2:3" ht="15.75" customHeight="1" x14ac:dyDescent="0.2">
      <c r="B34" s="19" t="s">
        <v>87</v>
      </c>
      <c r="C34" s="101">
        <v>7.7500629000000015E-2</v>
      </c>
    </row>
    <row r="35" spans="2:3" ht="15.75" customHeight="1" x14ac:dyDescent="0.2">
      <c r="B35" s="27" t="s">
        <v>60</v>
      </c>
      <c r="C35" s="48">
        <f>SUM(C26:C34)</f>
        <v>1.0000000010000001</v>
      </c>
    </row>
  </sheetData>
  <sheetProtection algorithmName="SHA-512" hashValue="Rh586ksuCJcAITC+0TruBaD/GAi9Tdxxx4BceqzXaquQBlDPo5T7bzD3DdTTHs4nGrLgvUAscV0CIHi3AXwhww==" saltValue="6qBfTNX+0wZ5k9fP+QjF7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0.63980095114308355</v>
      </c>
      <c r="D2" s="52">
        <f>IFERROR(1-_xlfn.NORM.DIST(_xlfn.NORM.INV(SUM(D4:D5), 0, 1) + 1, 0, 1, TRUE), "")</f>
        <v>0.63980095114308355</v>
      </c>
      <c r="E2" s="52">
        <f>IFERROR(1-_xlfn.NORM.DIST(_xlfn.NORM.INV(SUM(E4:E5), 0, 1) + 1, 0, 1, TRUE), "")</f>
        <v>0.59646085966716789</v>
      </c>
      <c r="F2" s="52">
        <f>IFERROR(1-_xlfn.NORM.DIST(_xlfn.NORM.INV(SUM(F4:F5), 0, 1) + 1, 0, 1, TRUE), "")</f>
        <v>0.5051751874495054</v>
      </c>
      <c r="G2" s="52">
        <f>IFERROR(1-_xlfn.NORM.DIST(_xlfn.NORM.INV(SUM(G4:G5), 0, 1) + 1, 0, 1, TRUE), "")</f>
        <v>0.57448211677615224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0.27295559185691642</v>
      </c>
      <c r="D3" s="52">
        <f>IFERROR(_xlfn.NORM.DIST(_xlfn.NORM.INV(SUM(D4:D5), 0, 1) + 1, 0, 1, TRUE) - SUM(D4:D5), "")</f>
        <v>0.27295559185691642</v>
      </c>
      <c r="E3" s="52">
        <f>IFERROR(_xlfn.NORM.DIST(_xlfn.NORM.INV(SUM(E4:E5), 0, 1) + 1, 0, 1, TRUE) - SUM(E4:E5), "")</f>
        <v>0.29682559933283215</v>
      </c>
      <c r="F3" s="52">
        <f>IFERROR(_xlfn.NORM.DIST(_xlfn.NORM.INV(SUM(F4:F5), 0, 1) + 1, 0, 1, TRUE) - SUM(F4:F5), "")</f>
        <v>0.33928819655049469</v>
      </c>
      <c r="G3" s="52">
        <f>IFERROR(_xlfn.NORM.DIST(_xlfn.NORM.INV(SUM(G4:G5), 0, 1) + 1, 0, 1, TRUE) - SUM(G4:G5), "")</f>
        <v>0.3080611902238477</v>
      </c>
    </row>
    <row r="4" spans="1:15" ht="15.75" customHeight="1" x14ac:dyDescent="0.2">
      <c r="B4" s="5" t="s">
        <v>110</v>
      </c>
      <c r="C4" s="45">
        <v>6.6013297999999998E-2</v>
      </c>
      <c r="D4" s="53">
        <v>6.6013297999999998E-2</v>
      </c>
      <c r="E4" s="53">
        <v>8.8126507000000007E-2</v>
      </c>
      <c r="F4" s="53">
        <v>0.12934668999999999</v>
      </c>
      <c r="G4" s="53">
        <v>0.10214143000000001</v>
      </c>
    </row>
    <row r="5" spans="1:15" ht="15.75" customHeight="1" x14ac:dyDescent="0.2">
      <c r="B5" s="5" t="s">
        <v>106</v>
      </c>
      <c r="C5" s="45">
        <v>2.1230158999999998E-2</v>
      </c>
      <c r="D5" s="53">
        <v>2.1230158999999998E-2</v>
      </c>
      <c r="E5" s="53">
        <v>1.8587033999999999E-2</v>
      </c>
      <c r="F5" s="53">
        <v>2.6189925999999999E-2</v>
      </c>
      <c r="G5" s="53">
        <v>1.5315263000000001E-2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0.9192179413662187</v>
      </c>
      <c r="D8" s="52">
        <f>IFERROR(1-_xlfn.NORM.DIST(_xlfn.NORM.INV(SUM(D10:D11), 0, 1) + 1, 0, 1, TRUE), "")</f>
        <v>0.9192179413662187</v>
      </c>
      <c r="E8" s="52">
        <f>IFERROR(1-_xlfn.NORM.DIST(_xlfn.NORM.INV(SUM(E10:E11), 0, 1) + 1, 0, 1, TRUE), "")</f>
        <v>0.92199283601063797</v>
      </c>
      <c r="F8" s="52">
        <f>IFERROR(1-_xlfn.NORM.DIST(_xlfn.NORM.INV(SUM(F10:F11), 0, 1) + 1, 0, 1, TRUE), "")</f>
        <v>0.93964443149368881</v>
      </c>
      <c r="G8" s="52">
        <f>IFERROR(1-_xlfn.NORM.DIST(_xlfn.NORM.INV(SUM(G10:G11), 0, 1) + 1, 0, 1, TRUE), "")</f>
        <v>0.96157733997084693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7.2580723433781302E-2</v>
      </c>
      <c r="D9" s="52">
        <f>IFERROR(_xlfn.NORM.DIST(_xlfn.NORM.INV(SUM(D10:D11), 0, 1) + 1, 0, 1, TRUE) - SUM(D10:D11), "")</f>
        <v>7.2580723433781302E-2</v>
      </c>
      <c r="E9" s="52">
        <f>IFERROR(_xlfn.NORM.DIST(_xlfn.NORM.INV(SUM(E10:E11), 0, 1) + 1, 0, 1, TRUE) - SUM(E10:E11), "")</f>
        <v>7.0217080989362024E-2</v>
      </c>
      <c r="F9" s="52">
        <f>IFERROR(_xlfn.NORM.DIST(_xlfn.NORM.INV(SUM(F10:F11), 0, 1) + 1, 0, 1, TRUE) - SUM(F10:F11), "")</f>
        <v>5.4997100106311203E-2</v>
      </c>
      <c r="G9" s="52">
        <f>IFERROR(_xlfn.NORM.DIST(_xlfn.NORM.INV(SUM(G10:G11), 0, 1) + 1, 0, 1, TRUE) - SUM(G10:G11), "")</f>
        <v>3.5613738549153034E-2</v>
      </c>
    </row>
    <row r="10" spans="1:15" ht="15.75" customHeight="1" x14ac:dyDescent="0.2">
      <c r="B10" s="5" t="s">
        <v>107</v>
      </c>
      <c r="C10" s="45">
        <v>6.4782499999999996E-3</v>
      </c>
      <c r="D10" s="53">
        <v>6.4782499999999996E-3</v>
      </c>
      <c r="E10" s="53">
        <v>5.2163166000000014E-3</v>
      </c>
      <c r="F10" s="53">
        <v>5.0777506999999996E-3</v>
      </c>
      <c r="G10" s="53">
        <v>2.3976225E-3</v>
      </c>
    </row>
    <row r="11" spans="1:15" ht="15.75" customHeight="1" x14ac:dyDescent="0.2">
      <c r="B11" s="5" t="s">
        <v>119</v>
      </c>
      <c r="C11" s="45">
        <v>1.7230851999999999E-3</v>
      </c>
      <c r="D11" s="53">
        <v>1.7230851999999999E-3</v>
      </c>
      <c r="E11" s="53">
        <v>2.5737664E-3</v>
      </c>
      <c r="F11" s="53">
        <v>2.8071770000000001E-4</v>
      </c>
      <c r="G11" s="53">
        <v>4.1129897999999998E-4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0.90798535650000001</v>
      </c>
      <c r="D14" s="54">
        <v>0.87176858063600005</v>
      </c>
      <c r="E14" s="54">
        <v>0.87176858063600005</v>
      </c>
      <c r="F14" s="54">
        <v>0.44194822078700002</v>
      </c>
      <c r="G14" s="54">
        <v>0.44194822078700002</v>
      </c>
      <c r="H14" s="45">
        <v>0.25800000000000001</v>
      </c>
      <c r="I14" s="55">
        <v>0.25800000000000001</v>
      </c>
      <c r="J14" s="55">
        <v>0.25800000000000001</v>
      </c>
      <c r="K14" s="55">
        <v>0.25800000000000001</v>
      </c>
      <c r="L14" s="45">
        <v>0.18099999999999999</v>
      </c>
      <c r="M14" s="55">
        <v>0.18099999999999999</v>
      </c>
      <c r="N14" s="55">
        <v>0.18099999999999999</v>
      </c>
      <c r="O14" s="55">
        <v>0.18099999999999999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0.55065407534692057</v>
      </c>
      <c r="D15" s="52">
        <f t="shared" si="0"/>
        <v>0.52869015810676667</v>
      </c>
      <c r="E15" s="52">
        <f t="shared" si="0"/>
        <v>0.52869015810676667</v>
      </c>
      <c r="F15" s="52">
        <f t="shared" si="0"/>
        <v>0.26802259213382168</v>
      </c>
      <c r="G15" s="52">
        <f t="shared" si="0"/>
        <v>0.26802259213382168</v>
      </c>
      <c r="H15" s="52">
        <f t="shared" si="0"/>
        <v>0.15646590600000002</v>
      </c>
      <c r="I15" s="52">
        <f t="shared" si="0"/>
        <v>0.15646590600000002</v>
      </c>
      <c r="J15" s="52">
        <f t="shared" si="0"/>
        <v>0.15646590600000002</v>
      </c>
      <c r="K15" s="52">
        <f t="shared" si="0"/>
        <v>0.15646590600000002</v>
      </c>
      <c r="L15" s="52">
        <f t="shared" si="0"/>
        <v>0.109768717</v>
      </c>
      <c r="M15" s="52">
        <f t="shared" si="0"/>
        <v>0.109768717</v>
      </c>
      <c r="N15" s="52">
        <f t="shared" si="0"/>
        <v>0.109768717</v>
      </c>
      <c r="O15" s="52">
        <f t="shared" si="0"/>
        <v>0.109768717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tvegZ4V3FcSdO896GcPPFSgY3NiKWrtUw+jYfdg9YJKUlF8irkIvaFLN7zVovLeKwSfBxxOc0sv37Vxt5xm+VA==" saltValue="CVw1/KQWDb/WHfRyHzMbm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0.78232185360000006</v>
      </c>
      <c r="D2" s="53">
        <v>0.63867821000000002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2.4637365000000001E-2</v>
      </c>
      <c r="D3" s="53">
        <v>6.6391749E-2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0.19304075000000001</v>
      </c>
      <c r="D4" s="53">
        <v>0.27203475999999999</v>
      </c>
      <c r="E4" s="53">
        <v>0.92026948928832997</v>
      </c>
      <c r="F4" s="53">
        <v>0.66487014293670699</v>
      </c>
      <c r="G4" s="53">
        <v>0</v>
      </c>
    </row>
    <row r="5" spans="1:7" x14ac:dyDescent="0.2">
      <c r="B5" s="3" t="s">
        <v>125</v>
      </c>
      <c r="C5" s="52">
        <v>0</v>
      </c>
      <c r="D5" s="52">
        <v>2.2895295999999999E-2</v>
      </c>
      <c r="E5" s="52">
        <f>1-SUM(E2:E4)</f>
        <v>7.9730510711670033E-2</v>
      </c>
      <c r="F5" s="52">
        <f>1-SUM(F2:F4)</f>
        <v>0.33512985706329301</v>
      </c>
      <c r="G5" s="52">
        <f>1-SUM(G2:G4)</f>
        <v>1</v>
      </c>
    </row>
  </sheetData>
  <sheetProtection algorithmName="SHA-512" hashValue="Il26YzpOVPl8vz4pasJF+wXB6vV/ZH0CC5qUNMo0sVipfq+A1LbgOQJa0S7LPD+vGEb6A9U3Adb9eOvUjPeiAQ==" saltValue="+IBbFHHhrYQds0XbJNG/yw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WVRrhMHx/UjDIas8UHs9A1mRdWIMvGVedEm9hppJv9iFxK4dTHaE5rItFh6scEx+2EKitlf2QeKyJwyjawRBDg==" saltValue="rl58Tjx2749x8jKcO4OpM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v/P6l4jD1NysoTCw1r5NHHiALD4l2POOnoHN8KnUE7gIKKeWjMA/FdIBi23mYW+XrhXL3OQoYBY2zp3Oo/aUYw==" saltValue="I9KfD/oYoTGNLsCDg58U2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nAkNWTsJDg7a0dQNIM+dzqIpe73p8zo9BtThpVeR+oKEIDWSj7rpizc5iFWswWgUhOzLim56QRotKaMM24TvQg==" saltValue="jHTwgW8lnGJDYeV45E1Y6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+mevXt4jTwif79M5OFkcZCo3aN+xdgYAVL6E/fQvr2NNtLm60J8EVcdmhQHSQaTLFCwJ8q4hHJ22zxZAH6eDEw==" saltValue="w4h7mstskCxK1Ikh6vKEZ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0.73056936739647393</v>
      </c>
      <c r="C2" s="98">
        <v>0.95</v>
      </c>
      <c r="D2" s="56">
        <v>70.181806402202682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40.152511457401388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604.92325779293253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1.4449927071862101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</v>
      </c>
      <c r="C10" s="98">
        <v>0.95</v>
      </c>
      <c r="D10" s="56">
        <v>13.2848109011973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</v>
      </c>
      <c r="C11" s="98">
        <v>0.95</v>
      </c>
      <c r="D11" s="56">
        <v>13.2848109011973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</v>
      </c>
      <c r="C12" s="98">
        <v>0.95</v>
      </c>
      <c r="D12" s="56">
        <v>13.2848109011973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</v>
      </c>
      <c r="C13" s="98">
        <v>0.95</v>
      </c>
      <c r="D13" s="56">
        <v>13.2848109011973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</v>
      </c>
      <c r="C14" s="98">
        <v>0.95</v>
      </c>
      <c r="D14" s="56">
        <v>13.2848109011973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</v>
      </c>
      <c r="C15" s="98">
        <v>0.95</v>
      </c>
      <c r="D15" s="56">
        <v>13.2848109011973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0.81569134397912291</v>
      </c>
      <c r="C16" s="98">
        <v>0.95</v>
      </c>
      <c r="D16" s="56">
        <v>0.99157670109264429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0.95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13.888305673904391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13.888305673904391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0.1230368137</v>
      </c>
      <c r="C21" s="98">
        <v>0.95</v>
      </c>
      <c r="D21" s="56">
        <v>18.808752269215748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23.06828735815467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1.398252726E-2</v>
      </c>
      <c r="C23" s="98">
        <v>0.95</v>
      </c>
      <c r="D23" s="56">
        <v>4.4497323231020474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0.87765227120462197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0.71755868916691401</v>
      </c>
      <c r="C27" s="98">
        <v>0.95</v>
      </c>
      <c r="D27" s="56">
        <v>18.846234054877879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0.33630008700000003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</v>
      </c>
      <c r="C29" s="98">
        <v>0.95</v>
      </c>
      <c r="D29" s="56">
        <v>141.38404679872559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0.1134191936683344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0.63867821000000002</v>
      </c>
      <c r="C32" s="98">
        <v>0.95</v>
      </c>
      <c r="D32" s="56">
        <v>2.157105321486398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0.74342956594176202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4.4999999999999998E-2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8.927083609999999E-3</v>
      </c>
      <c r="C38" s="98">
        <v>0.95</v>
      </c>
      <c r="D38" s="56">
        <v>4.5674280063597514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0.83822326660000002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SLe3uodiWQ9nkYd7ThS88nHccpvkOLhMHMSO/DnQeGfEIatrLfcIiw1wTiYFasw2+hrq2pV7uBqLDTEjVRKYXQ==" saltValue="4NK18Vs7QqjBx+MMkNHXo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6stmpIrS1dZs59PmyofyZwvDZIvYGeheaOUhbDkNqh/S95wMe/ETpOiRQJ4iYPUV72VNAgh3N9tr5BbT+vcMZg==" saltValue="rJoUOya2xTTayKdTKGOj9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Dv3fQIlv/1jwuE6cgby67dWXUEBRqa9Rftj3MvU3pTsMVHP0vbJP/OdXZw06NzqbfsaiLEdzgKfNBqtjdFKKXA==" saltValue="vvpcGqWQUCWXqZ944XizH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3.2</v>
      </c>
      <c r="C2" s="21">
        <f>'Entradas de población-año base'!C52</f>
        <v>3.2</v>
      </c>
      <c r="D2" s="21">
        <f>'Entradas de población-año base'!C53</f>
        <v>3.2</v>
      </c>
      <c r="E2" s="21">
        <f>'Entradas de población-año base'!C54</f>
        <v>3.2</v>
      </c>
      <c r="F2" s="21">
        <f>'Entradas de población-año base'!C55</f>
        <v>3.2</v>
      </c>
    </row>
    <row r="3" spans="1:6" ht="15.75" customHeight="1" x14ac:dyDescent="0.2">
      <c r="A3" s="3" t="s">
        <v>6</v>
      </c>
      <c r="B3" s="21">
        <f>frac_mam_1month * 2.6</f>
        <v>1.6843449999999999E-2</v>
      </c>
      <c r="C3" s="21">
        <f>frac_mam_1_5months * 2.6</f>
        <v>1.6843449999999999E-2</v>
      </c>
      <c r="D3" s="21">
        <f>frac_mam_6_11months * 2.6</f>
        <v>1.3562423160000003E-2</v>
      </c>
      <c r="E3" s="21">
        <f>frac_mam_12_23months * 2.6</f>
        <v>1.3202151819999999E-2</v>
      </c>
      <c r="F3" s="21">
        <f>frac_mam_24_59months * 2.6</f>
        <v>6.2338185000000001E-3</v>
      </c>
    </row>
    <row r="4" spans="1:6" ht="15.75" customHeight="1" x14ac:dyDescent="0.2">
      <c r="A4" s="3" t="s">
        <v>207</v>
      </c>
      <c r="B4" s="21">
        <f>frac_sam_1month * 2.6</f>
        <v>4.4800215200000004E-3</v>
      </c>
      <c r="C4" s="21">
        <f>frac_sam_1_5months * 2.6</f>
        <v>4.4800215200000004E-3</v>
      </c>
      <c r="D4" s="21">
        <f>frac_sam_6_11months * 2.6</f>
        <v>6.6917926400000003E-3</v>
      </c>
      <c r="E4" s="21">
        <f>frac_sam_12_23months * 2.6</f>
        <v>7.2986602000000005E-4</v>
      </c>
      <c r="F4" s="21">
        <f>frac_sam_24_59months * 2.6</f>
        <v>1.069377348E-3</v>
      </c>
    </row>
  </sheetData>
  <sheetProtection algorithmName="SHA-512" hashValue="XxCz+oGLr7W55ksL+El0rqm0GHtshpuOopqjioS0cIVVQA6Jl7lyWrCVx6sfqTHjb34aZC5efBwKU7xIUzaBRA==" saltValue="AkllW1wwbJspdxX/PABAn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2.5999999999999999E-2</v>
      </c>
      <c r="E2" s="60">
        <f>food_insecure</f>
        <v>2.5999999999999999E-2</v>
      </c>
      <c r="F2" s="60">
        <f>food_insecure</f>
        <v>2.5999999999999999E-2</v>
      </c>
      <c r="G2" s="60">
        <f>food_insecure</f>
        <v>2.5999999999999999E-2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2.5999999999999999E-2</v>
      </c>
      <c r="F5" s="60">
        <f>food_insecure</f>
        <v>2.5999999999999999E-2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2.5999999999999999E-2</v>
      </c>
      <c r="F8" s="60">
        <f>food_insecure</f>
        <v>2.5999999999999999E-2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2.5999999999999999E-2</v>
      </c>
      <c r="F9" s="60">
        <f>food_insecure</f>
        <v>2.5999999999999999E-2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0.624</v>
      </c>
      <c r="E10" s="60">
        <f>IF(ISBLANK(comm_deliv), frac_children_health_facility,1)</f>
        <v>0.624</v>
      </c>
      <c r="F10" s="60">
        <f>IF(ISBLANK(comm_deliv), frac_children_health_facility,1)</f>
        <v>0.624</v>
      </c>
      <c r="G10" s="60">
        <f>IF(ISBLANK(comm_deliv), frac_children_health_facility,1)</f>
        <v>0.624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2.5999999999999999E-2</v>
      </c>
      <c r="I15" s="60">
        <f>food_insecure</f>
        <v>2.5999999999999999E-2</v>
      </c>
      <c r="J15" s="60">
        <f>food_insecure</f>
        <v>2.5999999999999999E-2</v>
      </c>
      <c r="K15" s="60">
        <f>food_insecure</f>
        <v>2.5999999999999999E-2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0.96</v>
      </c>
      <c r="I18" s="60">
        <f>frac_PW_health_facility</f>
        <v>0.96</v>
      </c>
      <c r="J18" s="60">
        <f>frac_PW_health_facility</f>
        <v>0.96</v>
      </c>
      <c r="K18" s="60">
        <f>frac_PW_health_facility</f>
        <v>0.96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0.33900000000000002</v>
      </c>
      <c r="M24" s="60">
        <f>famplan_unmet_need</f>
        <v>0.33900000000000002</v>
      </c>
      <c r="N24" s="60">
        <f>famplan_unmet_need</f>
        <v>0.33900000000000002</v>
      </c>
      <c r="O24" s="60">
        <f>famplan_unmet_need</f>
        <v>0.33900000000000002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9.2859701982116627E-2</v>
      </c>
      <c r="M25" s="60">
        <f>(1-food_insecure)*(0.49)+food_insecure*(0.7)</f>
        <v>0.49545999999999996</v>
      </c>
      <c r="N25" s="60">
        <f>(1-food_insecure)*(0.49)+food_insecure*(0.7)</f>
        <v>0.49545999999999996</v>
      </c>
      <c r="O25" s="60">
        <f>(1-food_insecure)*(0.49)+food_insecure*(0.7)</f>
        <v>0.49545999999999996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3.9797015135192848E-2</v>
      </c>
      <c r="M26" s="60">
        <f>(1-food_insecure)*(0.21)+food_insecure*(0.3)</f>
        <v>0.21234</v>
      </c>
      <c r="N26" s="60">
        <f>(1-food_insecure)*(0.21)+food_insecure*(0.3)</f>
        <v>0.21234</v>
      </c>
      <c r="O26" s="60">
        <f>(1-food_insecure)*(0.21)+food_insecure*(0.3)</f>
        <v>0.21234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5.4764471237182574E-2</v>
      </c>
      <c r="M27" s="60">
        <f>(1-food_insecure)*(0.3)</f>
        <v>0.29219999999999996</v>
      </c>
      <c r="N27" s="60">
        <f>(1-food_insecure)*(0.3)</f>
        <v>0.29219999999999996</v>
      </c>
      <c r="O27" s="60">
        <f>(1-food_insecure)*(0.3)</f>
        <v>0.29219999999999996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0.81257881164550794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eCBNpeM40Tpop0yxB+Od7SHg4QXgUfS5yU2U4ErxT2Ou1FZ27JYip0t0IfKDXww9rFb/Uv2SjxzvLBxoK27Y9g==" saltValue="hwWKzqyAUM5/L9YothnEh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XNKfp0JpOAXPrHBez214r/h6wBoANZEihP24UR6OKcuEfKahFNpuC8s6D17LRAuMb7eQQ7jvGy3UvIPYLJ2mZg==" saltValue="Dnj1uZiSJUJ6lM+O00RdU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DCLsFSanFjDGXFAozW44rlH5v8Uc3NlH6c4jA7Isp3Xt2H6CjckprgrowF1wniSjrrONoCKelckf+GJM1b0fkg==" saltValue="BPosX2lKiqt0lcGGhDXzS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jEWO2Mr1zyHiBQ1yWNzkqwbgViw6651KjU9+QRpVQsu1C4ivzYGeM+/ZG54oXINTH0z5J7tkOHiTCujcHlcXUA==" saltValue="C7RZr1Ykgv21wYxi8kV8G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JeB/SomXkoTJ97KDjbS6NHRc7/ezt0hDXDmTyoQUhT0qipltrrmbFDQjiKiibKHOmQqtGOzqxQIv7iXgH5mjsg==" saltValue="8dFAxTna+ZkEHuIIr7F11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yGMSTNQuxn/y1fXpisrr0GxDN02V55mvK1wclKJOeADZVHC5PGBOXCODX51YHr1AT0BkY9En05We0bdnPdh0Kw==" saltValue="tNpWSYUvaQ2lguIJ24aIm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3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3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3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3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3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3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Q0ce/DDJrpbbWIKfoVG5WE4VjhQMf2SZ0/0A0N9UYbTo1qz5SvIJyEQY3M/h9HzR0imTftshGvu4F5414xz4Iw==" saltValue="WRiQdUpklilVrj62EsyTn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hc+npg3FKyfzitAcaDUxehl1IW2x60Q7pRlAoGDXUtAyBgIoZZC9NNt0XCHjoCq8kETNxd3Uw6uJMw2jnROQxQ==" saltValue="C9Mz+KL9PqeWwYPtnjv91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RYtcMmRCzHt//GATDWU71hj1gFvFjaypwN0BScZg/AgkzK9FPzk88le3h6GcFGSktiW391veDbZOao6MD9/Nnw==" saltValue="aYynrrT3USQBLzsh7rEoL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BoNKNBrCxIedRP1JGeQ25DsjnuuaakIPCHy1cYSPySAv5VKnAlG996TTSrHgUjLuu/If8SxyKuRR9H4MXSYx2Q==" saltValue="GQltCvAuLewe3CO8JicER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F7sTRWaKYe0aRGJymZbc5p0X1WNwSONf3nDyfgHhtEaBPGEURx/4xSNRlohQujLcldHkUqTcMSU6A9LGYGVzQ==" saltValue="Cj46nO6HJY9fY/5TtLs/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mTHkIZaIMaBMoYCpK8eQnyDkqAGxZGrys6obEaFRgxwcswBxZSdnPXMSo7L/kGnKhCvr2Uv7yyYXxKiYBH+IEw==" saltValue="+jz3/PsSXuX3R9+v8EWx0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1zbzU83tiPCCBJhbB4ej2CIgkBykuagN4eBSfU6kiXlHZ0OBSXli//eVvEr3GXtOfRl3qy1OVFQfnMeME1Sd3g==" saltValue="WGZZ340Kswto2CDWCO88W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21sRVxb2Gu50VQYW0sWQfdPs2ZDFfWCpHsgmFvs6C4VSMPW9zChX7XDHkhiBansjx74cIDc5suXswfT+dSf/DA==" saltValue="xXLHgOeYyLmSGk7trKOdp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3IMFOAYTrLbvNohdTD70U0MQ1YNCDgfeDBlxhs1noIrPkp3Q8UukZ/nRrUR1qaqrrXXM1jYXw9kcFrHxJdlLEQ==" saltValue="++74x0RGXt7oo4scXIhZU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2023-01-27T02:45:44Z</dcterms:modified>
</cp:coreProperties>
</file>