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FAE63730-9975-43D0-85ED-A983C3B44D3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24" i="2" l="1"/>
  <c r="A26" i="2"/>
  <c r="A18" i="2"/>
  <c r="A32" i="2"/>
  <c r="A34" i="2"/>
  <c r="I7" i="2"/>
  <c r="I38" i="2"/>
  <c r="A16" i="2"/>
  <c r="A39" i="2"/>
  <c r="A17" i="2"/>
  <c r="A25" i="2"/>
  <c r="A33" i="2"/>
  <c r="A19" i="2"/>
  <c r="A27" i="2"/>
  <c r="A35" i="2"/>
  <c r="A36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<sst xmlns="http://schemas.openxmlformats.org/spreadsheetml/2006/main" count="2092" uniqueCount="341">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</sst>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1266813.6015625</v>
      </c>
    </row>
    <row r="8" spans="1:3" ht="15" customHeight="1" x14ac:dyDescent="0.2">
      <c r="B8" s="5" t="s">
        <v>44</v>
      </c>
      <c r="C8" s="44">
        <v>4.8000000000000001E-2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0.23430719375610401</v>
      </c>
    </row>
    <row r="11" spans="1:3" ht="15" customHeight="1" x14ac:dyDescent="0.2">
      <c r="B11" s="5" t="s">
        <v>49</v>
      </c>
      <c r="C11" s="45">
        <v>0.50600000000000001</v>
      </c>
    </row>
    <row r="12" spans="1:3" ht="15" customHeight="1" x14ac:dyDescent="0.2">
      <c r="B12" s="5" t="s">
        <v>41</v>
      </c>
      <c r="C12" s="45">
        <v>0.55399999999999994</v>
      </c>
    </row>
    <row r="13" spans="1:3" ht="15" customHeight="1" x14ac:dyDescent="0.2">
      <c r="B13" s="5" t="s">
        <v>62</v>
      </c>
      <c r="C13" s="45">
        <v>0.47099999999999997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0.1169</v>
      </c>
    </row>
    <row r="24" spans="1:3" ht="15" customHeight="1" x14ac:dyDescent="0.2">
      <c r="B24" s="15" t="s">
        <v>46</v>
      </c>
      <c r="C24" s="45">
        <v>0.50690000000000002</v>
      </c>
    </row>
    <row r="25" spans="1:3" ht="15" customHeight="1" x14ac:dyDescent="0.2">
      <c r="B25" s="15" t="s">
        <v>47</v>
      </c>
      <c r="C25" s="45">
        <v>0.31080000000000002</v>
      </c>
    </row>
    <row r="26" spans="1:3" ht="15" customHeight="1" x14ac:dyDescent="0.2">
      <c r="B26" s="15" t="s">
        <v>48</v>
      </c>
      <c r="C26" s="45">
        <v>6.54E-2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0.33727035429844798</v>
      </c>
    </row>
    <row r="30" spans="1:3" ht="14.25" customHeight="1" x14ac:dyDescent="0.2">
      <c r="B30" s="25" t="s">
        <v>63</v>
      </c>
      <c r="C30" s="99">
        <v>9.5877726663146298E-2</v>
      </c>
    </row>
    <row r="31" spans="1:3" ht="14.25" customHeight="1" x14ac:dyDescent="0.2">
      <c r="B31" s="25" t="s">
        <v>10</v>
      </c>
      <c r="C31" s="99">
        <v>0.123358051747242</v>
      </c>
    </row>
    <row r="32" spans="1:3" ht="14.25" customHeight="1" x14ac:dyDescent="0.2">
      <c r="B32" s="25" t="s">
        <v>11</v>
      </c>
      <c r="C32" s="99">
        <v>0.44349386729116302</v>
      </c>
    </row>
    <row r="33" spans="1:5" ht="13.15" customHeight="1" x14ac:dyDescent="0.2">
      <c r="B33" s="27" t="s">
        <v>60</v>
      </c>
      <c r="C33" s="48">
        <f>SUM(C29:C32)</f>
        <v>0.99999999999999933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14.9776786571542</v>
      </c>
    </row>
    <row r="38" spans="1:5" ht="15" customHeight="1" x14ac:dyDescent="0.2">
      <c r="B38" s="11" t="s">
        <v>35</v>
      </c>
      <c r="C38" s="43">
        <v>29.595545480470999</v>
      </c>
      <c r="D38" s="12"/>
      <c r="E38" s="13"/>
    </row>
    <row r="39" spans="1:5" ht="15" customHeight="1" x14ac:dyDescent="0.2">
      <c r="B39" s="11" t="s">
        <v>61</v>
      </c>
      <c r="C39" s="43">
        <v>33.775817766857301</v>
      </c>
      <c r="D39" s="12"/>
      <c r="E39" s="12"/>
    </row>
    <row r="40" spans="1:5" ht="15" customHeight="1" x14ac:dyDescent="0.2">
      <c r="B40" s="11" t="s">
        <v>36</v>
      </c>
      <c r="C40" s="100">
        <v>0.17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9.0190807839999998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5.8462999999999996E-3</v>
      </c>
      <c r="D45" s="12"/>
    </row>
    <row r="46" spans="1:5" ht="15.75" customHeight="1" x14ac:dyDescent="0.2">
      <c r="B46" s="11" t="s">
        <v>51</v>
      </c>
      <c r="C46" s="45">
        <v>6.3587000000000005E-2</v>
      </c>
      <c r="D46" s="12"/>
    </row>
    <row r="47" spans="1:5" ht="15.75" customHeight="1" x14ac:dyDescent="0.2">
      <c r="B47" s="11" t="s">
        <v>59</v>
      </c>
      <c r="C47" s="45">
        <v>3.3029500000000003E-2</v>
      </c>
      <c r="D47" s="12"/>
      <c r="E47" s="13"/>
    </row>
    <row r="48" spans="1:5" ht="15" customHeight="1" x14ac:dyDescent="0.2">
      <c r="B48" s="11" t="s">
        <v>58</v>
      </c>
      <c r="C48" s="46">
        <v>0.89753720000000003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0.58725400000000005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0.10496649</v>
      </c>
    </row>
    <row r="63" spans="1:4" ht="15.75" customHeight="1" x14ac:dyDescent="0.2">
      <c r="A63" s="4"/>
    </row>
  </sheetData>
  <sheetProtection algorithmName="SHA-512" hashValue="+lyMX9I+aZJaytJAXCioxF7WJ+lxnj3FISSr6FlGjuAfECoiV0y8KA3ph6M+EA7eTEsw/9mn3DoSFjk6kDxspA==" saltValue="O9gKw7zaQsfvjs07ppXR/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0.51143303311990307</v>
      </c>
      <c r="C2" s="98">
        <v>0.95</v>
      </c>
      <c r="D2" s="56">
        <v>37.19399420609443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44.687863506355853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87.750761200273303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0.2017460120905139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14.21292537547621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14.21292537547621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14.21292537547621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14.21292537547621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14.21292537547621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14.21292537547621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0.73809726285595201</v>
      </c>
      <c r="C16" s="98">
        <v>0.95</v>
      </c>
      <c r="D16" s="56">
        <v>0.2692044645575572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2.121285075768927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2.121285075768927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0.52023419999999998</v>
      </c>
      <c r="C21" s="98">
        <v>0.95</v>
      </c>
      <c r="D21" s="56">
        <v>2.018086277984164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24.240556138631131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2.7E-2</v>
      </c>
      <c r="C23" s="98">
        <v>0.95</v>
      </c>
      <c r="D23" s="56">
        <v>4.6734447573928826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0.61300840848109306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0.51374910975977894</v>
      </c>
      <c r="C27" s="98">
        <v>0.95</v>
      </c>
      <c r="D27" s="56">
        <v>20.520932391194329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0.61705699999999997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66.094319306946403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0.87641819162715673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0.31436900000000001</v>
      </c>
      <c r="C32" s="98">
        <v>0.95</v>
      </c>
      <c r="D32" s="56">
        <v>0.52185419969466551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0.97023062222068901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0.76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0.19674449999999999</v>
      </c>
      <c r="C38" s="98">
        <v>0.95</v>
      </c>
      <c r="D38" s="56">
        <v>3.1822727770799002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0.22507530000000001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FE4BZ93ks4Rwom/+42RU7Dfsae/+ujVVJp4vNBUm8ghgwGtMzF7o6DrT36H0yVl0INrNBnmSjKLqUztEpDk0Dw==" saltValue="v0JXveowJgzrCDmxnWuT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SyAPNCHhSdDpGUW0gp13mXXvSwibTuF97Xz520orMHgqa2XppSTuruazL1FJ61Kog/9K8ROYK2+WMBGyLJ4Ztw==" saltValue="7Xi1EpSIzklqpfW3G/J0A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x1TP9rKndE/7RKnY9NgzJeW3xym2PFDZNn4iw3UFcNLWTFMlAMFdDIPFfqGH1xGMdEwo41avGOSVDKbxHmJAuw==" saltValue="P5t+W9Lj8nT1ohT20SNvs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0.20904423594474783</v>
      </c>
      <c r="C3" s="21">
        <f>frac_mam_1_5months * 2.6</f>
        <v>0.20904423594474783</v>
      </c>
      <c r="D3" s="21">
        <f>frac_mam_6_11months * 2.6</f>
        <v>0.17423148304224026</v>
      </c>
      <c r="E3" s="21">
        <f>frac_mam_12_23months * 2.6</f>
        <v>0.12817232906818393</v>
      </c>
      <c r="F3" s="21">
        <f>frac_mam_24_59months * 2.6</f>
        <v>5.2471835538744967E-2</v>
      </c>
    </row>
    <row r="4" spans="1:6" ht="15.75" customHeight="1" x14ac:dyDescent="0.2">
      <c r="A4" s="3" t="s">
        <v>207</v>
      </c>
      <c r="B4" s="21">
        <f>frac_sam_1month * 2.6</f>
        <v>0.14692764058709151</v>
      </c>
      <c r="C4" s="21">
        <f>frac_sam_1_5months * 2.6</f>
        <v>0.14692764058709151</v>
      </c>
      <c r="D4" s="21">
        <f>frac_sam_6_11months * 2.6</f>
        <v>8.2562429457902944E-2</v>
      </c>
      <c r="E4" s="21">
        <f>frac_sam_12_23months * 2.6</f>
        <v>5.3229949250817303E-2</v>
      </c>
      <c r="F4" s="21">
        <f>frac_sam_24_59months * 2.6</f>
        <v>2.2506040148437042E-2</v>
      </c>
    </row>
  </sheetData>
  <sheetProtection algorithmName="SHA-512" hashValue="VajIs+KsjVkttgSdzhlmxm4HRDFrTasZjb0YPLfYm/9TbWiJaXK3SfnFV92y7V7p0ZhNajg+/sf0PxQ9Y/5Lrg==" saltValue="A/f0CFZl7+RxM1SSKGP/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4.8000000000000001E-2</v>
      </c>
      <c r="E2" s="60">
        <f>food_insecure</f>
        <v>4.8000000000000001E-2</v>
      </c>
      <c r="F2" s="60">
        <f>food_insecure</f>
        <v>4.8000000000000001E-2</v>
      </c>
      <c r="G2" s="60">
        <f>food_insecure</f>
        <v>4.8000000000000001E-2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4.8000000000000001E-2</v>
      </c>
      <c r="F5" s="60">
        <f>food_insecure</f>
        <v>4.8000000000000001E-2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4.8000000000000001E-2</v>
      </c>
      <c r="F8" s="60">
        <f>food_insecure</f>
        <v>4.8000000000000001E-2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4.8000000000000001E-2</v>
      </c>
      <c r="F9" s="60">
        <f>food_insecure</f>
        <v>4.8000000000000001E-2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0.55399999999999994</v>
      </c>
      <c r="E10" s="60">
        <f>IF(ISBLANK(comm_deliv), frac_children_health_facility,1)</f>
        <v>0.55399999999999994</v>
      </c>
      <c r="F10" s="60">
        <f>IF(ISBLANK(comm_deliv), frac_children_health_facility,1)</f>
        <v>0.55399999999999994</v>
      </c>
      <c r="G10" s="60">
        <f>IF(ISBLANK(comm_deliv), frac_children_health_facility,1)</f>
        <v>0.55399999999999994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4.8000000000000001E-2</v>
      </c>
      <c r="I15" s="60">
        <f>food_insecure</f>
        <v>4.8000000000000001E-2</v>
      </c>
      <c r="J15" s="60">
        <f>food_insecure</f>
        <v>4.8000000000000001E-2</v>
      </c>
      <c r="K15" s="60">
        <f>food_insecure</f>
        <v>4.8000000000000001E-2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0.47099999999999997</v>
      </c>
      <c r="M24" s="60">
        <f>famplan_unmet_need</f>
        <v>0.47099999999999997</v>
      </c>
      <c r="N24" s="60">
        <f>famplan_unmet_need</f>
        <v>0.47099999999999997</v>
      </c>
      <c r="O24" s="60">
        <f>famplan_unmet_need</f>
        <v>0.47099999999999997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0.38290765854644748</v>
      </c>
      <c r="M25" s="60">
        <f>(1-food_insecure)*(0.49)+food_insecure*(0.7)</f>
        <v>0.50007999999999997</v>
      </c>
      <c r="N25" s="60">
        <f>(1-food_insecure)*(0.49)+food_insecure*(0.7)</f>
        <v>0.50007999999999997</v>
      </c>
      <c r="O25" s="60">
        <f>(1-food_insecure)*(0.49)+food_insecure*(0.7)</f>
        <v>0.50007999999999997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0.16410328223419177</v>
      </c>
      <c r="M26" s="60">
        <f>(1-food_insecure)*(0.21)+food_insecure*(0.3)</f>
        <v>0.21431999999999998</v>
      </c>
      <c r="N26" s="60">
        <f>(1-food_insecure)*(0.21)+food_insecure*(0.3)</f>
        <v>0.21431999999999998</v>
      </c>
      <c r="O26" s="60">
        <f>(1-food_insecure)*(0.21)+food_insecure*(0.3)</f>
        <v>0.21431999999999998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0.21868186546325669</v>
      </c>
      <c r="M27" s="60">
        <f>(1-food_insecure)*(0.3)</f>
        <v>0.28559999999999997</v>
      </c>
      <c r="N27" s="60">
        <f>(1-food_insecure)*(0.3)</f>
        <v>0.28559999999999997</v>
      </c>
      <c r="O27" s="60">
        <f>(1-food_insecure)*(0.3)</f>
        <v>0.28559999999999997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0.23430719375610398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LhJ/8BjVREhc5/tL8kDglRTpFYzpdL+5lxQwBhj3GgHDUj/prVsXKw8OpLRBZTW3Qy9VcYIntd0B6XorexORDg==" saltValue="4IPmj2+yHnz0DiNm13MS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zyiQTtdv7oBCbk5nL7fKimC9VysCQvYzZ0xoGKJHN/3HFR3MOWNdZQDltHckc0czaFeW7DQjPBuLipnKUQzWYg==" saltValue="ZeKfewndqytIep93KHXTz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/4OerJAvhjnpWzh1oGOOnTX6iBF0l6/hBJ8nqEzPJVLMNpJ5AK8eG/uarCt3dpHTf9WrFrfrq6Ahy3slOBQ0Fg==" saltValue="N8LLyX7U160mc+YGS5qnl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197zn6vvTsdNAA45WkrZ4uB+MaFJS3HPQJasvGpu7z2CFiUx3Oa5s1y3t8z8+8yortHmetWb2fKbYBaoik4cQ==" saltValue="SxZYLrBHW6s5zEvJFQ1RU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u07C0hg/RHW3B73M9pUQgZ+winFrxFtExFaxtVxb6H83swOJiiox3r/OxgbWLbJ3l/2b2ITi9KrbFxm1dILBA==" saltValue="8byfznmn0gUKqxeBH9HGV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N6PP4/jtMzfWi51tmC1n78v5HGWfnu+c9/YaemDjSU/Tzb1PjqjwR2d0vtibyDDjxqkVKJx1cVOGfjZPpTBHA==" saltValue="XNQkhomhs4wlxQ+2oNdmx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2341522.17</v>
      </c>
      <c r="C2" s="49">
        <v>3533000</v>
      </c>
      <c r="D2" s="49">
        <v>5333000</v>
      </c>
      <c r="E2" s="49">
        <v>4586000</v>
      </c>
      <c r="F2" s="49">
        <v>5563000</v>
      </c>
      <c r="G2" s="17">
        <f t="shared" ref="G2:G11" si="0">C2+D2+E2+F2</f>
        <v>19015000</v>
      </c>
      <c r="H2" s="17">
        <f t="shared" ref="H2:H11" si="1">(B2 + stillbirth*B2/(1000-stillbirth))/(1-abortion)</f>
        <v>2685037.2152799284</v>
      </c>
      <c r="I2" s="17">
        <f t="shared" ref="I2:I11" si="2">G2-H2</f>
        <v>16329962.784720071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2389172.6039999998</v>
      </c>
      <c r="C3" s="50">
        <v>3637000</v>
      </c>
      <c r="D3" s="50">
        <v>5509000</v>
      </c>
      <c r="E3" s="50">
        <v>4569000</v>
      </c>
      <c r="F3" s="50">
        <v>5454000</v>
      </c>
      <c r="G3" s="17">
        <f t="shared" si="0"/>
        <v>19169000</v>
      </c>
      <c r="H3" s="17">
        <f t="shared" si="1"/>
        <v>2739678.2476192638</v>
      </c>
      <c r="I3" s="17">
        <f t="shared" si="2"/>
        <v>16429321.752380736</v>
      </c>
    </row>
    <row r="4" spans="1:9" ht="15.75" customHeight="1" x14ac:dyDescent="0.2">
      <c r="A4" s="5">
        <f t="shared" si="3"/>
        <v>2023</v>
      </c>
      <c r="B4" s="49">
        <v>2436969.639</v>
      </c>
      <c r="C4" s="50">
        <v>3737000</v>
      </c>
      <c r="D4" s="50">
        <v>5697000</v>
      </c>
      <c r="E4" s="50">
        <v>4572000</v>
      </c>
      <c r="F4" s="50">
        <v>5336000</v>
      </c>
      <c r="G4" s="17">
        <f t="shared" si="0"/>
        <v>19342000</v>
      </c>
      <c r="H4" s="17">
        <f t="shared" si="1"/>
        <v>2794487.3881857344</v>
      </c>
      <c r="I4" s="17">
        <f t="shared" si="2"/>
        <v>16547512.611814266</v>
      </c>
    </row>
    <row r="5" spans="1:9" ht="15.75" customHeight="1" x14ac:dyDescent="0.2">
      <c r="A5" s="5">
        <f t="shared" si="3"/>
        <v>2024</v>
      </c>
      <c r="B5" s="49">
        <v>2484977.2740000002</v>
      </c>
      <c r="C5" s="50">
        <v>3841000</v>
      </c>
      <c r="D5" s="50">
        <v>5896000</v>
      </c>
      <c r="E5" s="50">
        <v>4587000</v>
      </c>
      <c r="F5" s="50">
        <v>5214000</v>
      </c>
      <c r="G5" s="17">
        <f t="shared" si="0"/>
        <v>19538000</v>
      </c>
      <c r="H5" s="17">
        <f t="shared" si="1"/>
        <v>2849538.0250082659</v>
      </c>
      <c r="I5" s="17">
        <f t="shared" si="2"/>
        <v>16688461.974991735</v>
      </c>
    </row>
    <row r="6" spans="1:9" ht="15.75" customHeight="1" x14ac:dyDescent="0.2">
      <c r="A6" s="5">
        <f t="shared" si="3"/>
        <v>2025</v>
      </c>
      <c r="B6" s="49">
        <v>2533150.8930000002</v>
      </c>
      <c r="C6" s="50">
        <v>3952000</v>
      </c>
      <c r="D6" s="50">
        <v>6103000</v>
      </c>
      <c r="E6" s="50">
        <v>4610000</v>
      </c>
      <c r="F6" s="50">
        <v>5090000</v>
      </c>
      <c r="G6" s="17">
        <f t="shared" si="0"/>
        <v>19755000</v>
      </c>
      <c r="H6" s="17">
        <f t="shared" si="1"/>
        <v>2904778.9966577962</v>
      </c>
      <c r="I6" s="17">
        <f t="shared" si="2"/>
        <v>16850221.003342204</v>
      </c>
    </row>
    <row r="7" spans="1:9" ht="15.75" customHeight="1" x14ac:dyDescent="0.2">
      <c r="A7" s="5">
        <f t="shared" si="3"/>
        <v>2026</v>
      </c>
      <c r="B7" s="49">
        <v>2584416.9172</v>
      </c>
      <c r="C7" s="50">
        <v>4065000</v>
      </c>
      <c r="D7" s="50">
        <v>6320000</v>
      </c>
      <c r="E7" s="50">
        <v>4640000</v>
      </c>
      <c r="F7" s="50">
        <v>4968000</v>
      </c>
      <c r="G7" s="17">
        <f t="shared" si="0"/>
        <v>19993000</v>
      </c>
      <c r="H7" s="17">
        <f t="shared" si="1"/>
        <v>2963566.047500215</v>
      </c>
      <c r="I7" s="17">
        <f t="shared" si="2"/>
        <v>17029433.952499785</v>
      </c>
    </row>
    <row r="8" spans="1:9" ht="15.75" customHeight="1" x14ac:dyDescent="0.2">
      <c r="A8" s="5">
        <f t="shared" si="3"/>
        <v>2027</v>
      </c>
      <c r="B8" s="49">
        <v>2635959.9791999999</v>
      </c>
      <c r="C8" s="50">
        <v>4186000</v>
      </c>
      <c r="D8" s="50">
        <v>6545000</v>
      </c>
      <c r="E8" s="50">
        <v>4678000</v>
      </c>
      <c r="F8" s="50">
        <v>4846000</v>
      </c>
      <c r="G8" s="17">
        <f t="shared" si="0"/>
        <v>20255000</v>
      </c>
      <c r="H8" s="17">
        <f t="shared" si="1"/>
        <v>3022670.7792138937</v>
      </c>
      <c r="I8" s="17">
        <f t="shared" si="2"/>
        <v>17232329.220786106</v>
      </c>
    </row>
    <row r="9" spans="1:9" ht="15.75" customHeight="1" x14ac:dyDescent="0.2">
      <c r="A9" s="5">
        <f t="shared" si="3"/>
        <v>2028</v>
      </c>
      <c r="B9" s="49">
        <v>2687773.6424000012</v>
      </c>
      <c r="C9" s="50">
        <v>4309000</v>
      </c>
      <c r="D9" s="50">
        <v>6776000</v>
      </c>
      <c r="E9" s="50">
        <v>4714000</v>
      </c>
      <c r="F9" s="50">
        <v>4734000</v>
      </c>
      <c r="G9" s="17">
        <f t="shared" si="0"/>
        <v>20533000</v>
      </c>
      <c r="H9" s="17">
        <f t="shared" si="1"/>
        <v>3082085.8109118352</v>
      </c>
      <c r="I9" s="17">
        <f t="shared" si="2"/>
        <v>17450914.189088166</v>
      </c>
    </row>
    <row r="10" spans="1:9" ht="15.75" customHeight="1" x14ac:dyDescent="0.2">
      <c r="A10" s="5">
        <f t="shared" si="3"/>
        <v>2029</v>
      </c>
      <c r="B10" s="49">
        <v>2739816.6172000002</v>
      </c>
      <c r="C10" s="50">
        <v>4431000</v>
      </c>
      <c r="D10" s="50">
        <v>7008000</v>
      </c>
      <c r="E10" s="50">
        <v>4737000</v>
      </c>
      <c r="F10" s="50">
        <v>4639000</v>
      </c>
      <c r="G10" s="17">
        <f t="shared" si="0"/>
        <v>20815000</v>
      </c>
      <c r="H10" s="17">
        <f t="shared" si="1"/>
        <v>3141763.7955673779</v>
      </c>
      <c r="I10" s="17">
        <f t="shared" si="2"/>
        <v>17673236.204432622</v>
      </c>
    </row>
    <row r="11" spans="1:9" ht="15.75" customHeight="1" x14ac:dyDescent="0.2">
      <c r="A11" s="5">
        <f t="shared" si="3"/>
        <v>2030</v>
      </c>
      <c r="B11" s="49">
        <v>2792047.6140000001</v>
      </c>
      <c r="C11" s="50">
        <v>4547000</v>
      </c>
      <c r="D11" s="50">
        <v>7240000</v>
      </c>
      <c r="E11" s="50">
        <v>4737000</v>
      </c>
      <c r="F11" s="50">
        <v>4570000</v>
      </c>
      <c r="G11" s="17">
        <f t="shared" si="0"/>
        <v>21094000</v>
      </c>
      <c r="H11" s="17">
        <f t="shared" si="1"/>
        <v>3201657.3861538665</v>
      </c>
      <c r="I11" s="17">
        <f t="shared" si="2"/>
        <v>17892342.613846134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xuVSbtmQGFSaJc2uGGBvpZpikzLITJzrvw/Qjzo0Me2AyqjTjG2Nd8+9LvQz2+6MB6G0RKP4rMD7bb02KEzxA==" saltValue="YewA0iRu/g2b8bRpqe7N3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mvmtM3ofOZBrMEVyzKVdk9OXvMI8Ula7ScjtDyKbzOng864l2XZThOGHuj6kixOzd7wNTLoAL3+6x6Wu3/1mgw==" saltValue="fEQ8n7eTWVG+GcoaNnPum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Lc51h2f6cjTUm4lW9pP/Nc9ak1ueTYY+ACGxLrtgnktp0kVKrjnaEuxWd3ocl5u1E2BzeEzbxnS9DXPGRsv6zg==" saltValue="bYlZqjDCzCjS1XosF6VB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Qz6hCZ7TeI+KrlDfkhfnR1hAxAqz8tEbJj+C1BH3ICPGqt8S3YZ9Qjz8s4anTeVxZUloXX+XoMVYo6xQncZX3g==" saltValue="LY/Bi+urxQUmewZkOHCs1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CgHmrY7hLaWwxzkJ/KhmJM6LImKw7McZjhR9oX1qHwJPlaihtGkYnFBbvB+TZG1KgCuJR2q1bnqv9QhgpBA0uA==" saltValue="mCc1KJoLHCSkLD82U7ZXZ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Vm33dhU7af0KBW8gTcYytSSL8Tgkz/+KUM7i+htNIt6HB7dAnc924S2C2yV0kACXpPHqv/nXvvFU98yfFZpeRQ==" saltValue="fCbBmkEHdZ7xkRNubNZP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o4O+f548w63J95wwo2qKo5x9ZzmPjSXumVgE/3YuE7BakY80rJP4rdomOb2GPrgC0Q+gf64C7U6XV3rHwiaq7g==" saltValue="Arh9gNMYQeSCPPDx81SG3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A+p24CmqFiYrgsgniJYd292qTKXMQzhnB7gPVUorhVADp15CQm5bm5PwKl50pZAdZuUM0DlfGncMScNDVXJmEA==" saltValue="U8gCdVmFWcUlrfi0fyQFM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nI16RE1DQrqW5zpdwZraHVmR3FGfqqAUzZR7c5lcFcfuIQ0CBWxSNaBv/SFgP/VKriYKM2xbZOQg18lZpsMhZg==" saltValue="LYoA0PvNDdf8HDPAMlvr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Hn+8+6u9q8a9k7yH6VncnH5rTe5mUQ6sRHT841Oc+ZPHx/RKj5Aoe7JqvASoZz9aG1r1k3GY9ZksWLKqDs+slQ==" saltValue="kGd4Knmhd+mUzAEcsConJ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4.0233655536580492E-3</v>
      </c>
    </row>
    <row r="4" spans="1:8" ht="15.75" customHeight="1" x14ac:dyDescent="0.2">
      <c r="B4" s="19" t="s">
        <v>97</v>
      </c>
      <c r="C4" s="101">
        <v>0.1228700268072636</v>
      </c>
    </row>
    <row r="5" spans="1:8" ht="15.75" customHeight="1" x14ac:dyDescent="0.2">
      <c r="B5" s="19" t="s">
        <v>95</v>
      </c>
      <c r="C5" s="101">
        <v>6.0952016095778279E-2</v>
      </c>
    </row>
    <row r="6" spans="1:8" ht="15.75" customHeight="1" x14ac:dyDescent="0.2">
      <c r="B6" s="19" t="s">
        <v>91</v>
      </c>
      <c r="C6" s="101">
        <v>0.25052948415539211</v>
      </c>
    </row>
    <row r="7" spans="1:8" ht="15.75" customHeight="1" x14ac:dyDescent="0.2">
      <c r="B7" s="19" t="s">
        <v>96</v>
      </c>
      <c r="C7" s="101">
        <v>0.3156167743772183</v>
      </c>
    </row>
    <row r="8" spans="1:8" ht="15.75" customHeight="1" x14ac:dyDescent="0.2">
      <c r="B8" s="19" t="s">
        <v>98</v>
      </c>
      <c r="C8" s="101">
        <v>4.6299750366725926E-3</v>
      </c>
    </row>
    <row r="9" spans="1:8" ht="15.75" customHeight="1" x14ac:dyDescent="0.2">
      <c r="B9" s="19" t="s">
        <v>92</v>
      </c>
      <c r="C9" s="101">
        <v>0.14275968635991829</v>
      </c>
    </row>
    <row r="10" spans="1:8" ht="15.75" customHeight="1" x14ac:dyDescent="0.2">
      <c r="B10" s="19" t="s">
        <v>94</v>
      </c>
      <c r="C10" s="101">
        <v>9.8618671614099027E-2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0.1220307108879696</v>
      </c>
      <c r="D14" s="55">
        <v>0.1220307108879696</v>
      </c>
      <c r="E14" s="55">
        <v>0.1220307108879696</v>
      </c>
      <c r="F14" s="55">
        <v>0.1220307108879696</v>
      </c>
    </row>
    <row r="15" spans="1:8" ht="15.75" customHeight="1" x14ac:dyDescent="0.2">
      <c r="B15" s="19" t="s">
        <v>102</v>
      </c>
      <c r="C15" s="101">
        <v>0.27902446754297677</v>
      </c>
      <c r="D15" s="101">
        <v>0.27902446754297677</v>
      </c>
      <c r="E15" s="101">
        <v>0.27902446754297677</v>
      </c>
      <c r="F15" s="101">
        <v>0.27902446754297677</v>
      </c>
    </row>
    <row r="16" spans="1:8" ht="15.75" customHeight="1" x14ac:dyDescent="0.2">
      <c r="B16" s="19" t="s">
        <v>2</v>
      </c>
      <c r="C16" s="101">
        <v>3.7135633713979557E-2</v>
      </c>
      <c r="D16" s="101">
        <v>3.7135633713979557E-2</v>
      </c>
      <c r="E16" s="101">
        <v>3.7135633713979557E-2</v>
      </c>
      <c r="F16" s="101">
        <v>3.7135633713979557E-2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7.2189334923710123E-3</v>
      </c>
      <c r="D19" s="101">
        <v>7.2189334923710123E-3</v>
      </c>
      <c r="E19" s="101">
        <v>7.2189334923710123E-3</v>
      </c>
      <c r="F19" s="101">
        <v>7.2189334923710123E-3</v>
      </c>
    </row>
    <row r="20" spans="1:8" ht="15.75" customHeight="1" x14ac:dyDescent="0.2">
      <c r="B20" s="19" t="s">
        <v>79</v>
      </c>
      <c r="C20" s="101">
        <v>1.119924021538812E-2</v>
      </c>
      <c r="D20" s="101">
        <v>1.119924021538812E-2</v>
      </c>
      <c r="E20" s="101">
        <v>1.119924021538812E-2</v>
      </c>
      <c r="F20" s="101">
        <v>1.119924021538812E-2</v>
      </c>
    </row>
    <row r="21" spans="1:8" ht="15.75" customHeight="1" x14ac:dyDescent="0.2">
      <c r="B21" s="19" t="s">
        <v>88</v>
      </c>
      <c r="C21" s="101">
        <v>0.13524626199883119</v>
      </c>
      <c r="D21" s="101">
        <v>0.13524626199883119</v>
      </c>
      <c r="E21" s="101">
        <v>0.13524626199883119</v>
      </c>
      <c r="F21" s="101">
        <v>0.13524626199883119</v>
      </c>
    </row>
    <row r="22" spans="1:8" ht="15.75" customHeight="1" x14ac:dyDescent="0.2">
      <c r="B22" s="19" t="s">
        <v>99</v>
      </c>
      <c r="C22" s="101">
        <v>0.40814475214848389</v>
      </c>
      <c r="D22" s="101">
        <v>0.40814475214848389</v>
      </c>
      <c r="E22" s="101">
        <v>0.40814475214848389</v>
      </c>
      <c r="F22" s="101">
        <v>0.40814475214848389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5.4573182999999997E-2</v>
      </c>
    </row>
    <row r="27" spans="1:8" ht="15.75" customHeight="1" x14ac:dyDescent="0.2">
      <c r="B27" s="19" t="s">
        <v>89</v>
      </c>
      <c r="C27" s="101">
        <v>5.9409878999999999E-2</v>
      </c>
    </row>
    <row r="28" spans="1:8" ht="15.75" customHeight="1" x14ac:dyDescent="0.2">
      <c r="B28" s="19" t="s">
        <v>103</v>
      </c>
      <c r="C28" s="101">
        <v>0.12098242100000001</v>
      </c>
    </row>
    <row r="29" spans="1:8" ht="15.75" customHeight="1" x14ac:dyDescent="0.2">
      <c r="B29" s="19" t="s">
        <v>86</v>
      </c>
      <c r="C29" s="101">
        <v>0.13495797500000001</v>
      </c>
    </row>
    <row r="30" spans="1:8" ht="15.75" customHeight="1" x14ac:dyDescent="0.2">
      <c r="B30" s="19" t="s">
        <v>4</v>
      </c>
      <c r="C30" s="101">
        <v>8.1454253000000018E-2</v>
      </c>
    </row>
    <row r="31" spans="1:8" ht="15.75" customHeight="1" x14ac:dyDescent="0.2">
      <c r="B31" s="19" t="s">
        <v>80</v>
      </c>
      <c r="C31" s="101">
        <v>6.5903797E-2</v>
      </c>
    </row>
    <row r="32" spans="1:8" ht="15.75" customHeight="1" x14ac:dyDescent="0.2">
      <c r="B32" s="19" t="s">
        <v>85</v>
      </c>
      <c r="C32" s="101">
        <v>0.13216685</v>
      </c>
    </row>
    <row r="33" spans="2:3" ht="15.75" customHeight="1" x14ac:dyDescent="0.2">
      <c r="B33" s="19" t="s">
        <v>100</v>
      </c>
      <c r="C33" s="101">
        <v>0.12743632599999999</v>
      </c>
    </row>
    <row r="34" spans="2:3" ht="15.75" customHeight="1" x14ac:dyDescent="0.2">
      <c r="B34" s="19" t="s">
        <v>87</v>
      </c>
      <c r="C34" s="101">
        <v>0.22311531600000001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VNfaQz6JdfoCzXVOYCBA41fTBMJ6WbgULIfzasawX6sedJopDaLTat3ImFFndGfyLFDmxiGzQEft1dNzCoTatw==" saltValue="2W1wxqrwY8VmlHUEP7iSN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0.69318355379502083</v>
      </c>
      <c r="D2" s="52">
        <f>IFERROR(1-_xlfn.NORM.DIST(_xlfn.NORM.INV(SUM(D4:D5), 0, 1) + 1, 0, 1, TRUE), "")</f>
        <v>0.69318355379502083</v>
      </c>
      <c r="E2" s="52">
        <f>IFERROR(1-_xlfn.NORM.DIST(_xlfn.NORM.INV(SUM(E4:E5), 0, 1) + 1, 0, 1, TRUE), "")</f>
        <v>0.68178295667757594</v>
      </c>
      <c r="F2" s="52">
        <f>IFERROR(1-_xlfn.NORM.DIST(_xlfn.NORM.INV(SUM(F4:F5), 0, 1) + 1, 0, 1, TRUE), "")</f>
        <v>0.46800835157642973</v>
      </c>
      <c r="G2" s="52">
        <f>IFERROR(1-_xlfn.NORM.DIST(_xlfn.NORM.INV(SUM(G4:G5), 0, 1) + 1, 0, 1, TRUE), "")</f>
        <v>0.42314657477946294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0.24064085314174383</v>
      </c>
      <c r="D3" s="52">
        <f>IFERROR(_xlfn.NORM.DIST(_xlfn.NORM.INV(SUM(D4:D5), 0, 1) + 1, 0, 1, TRUE) - SUM(D4:D5), "")</f>
        <v>0.24064085314174383</v>
      </c>
      <c r="E3" s="52">
        <f>IFERROR(_xlfn.NORM.DIST(_xlfn.NORM.INV(SUM(E4:E5), 0, 1) + 1, 0, 1, TRUE) - SUM(E4:E5), "")</f>
        <v>0.24779977325807012</v>
      </c>
      <c r="F3" s="52">
        <f>IFERROR(_xlfn.NORM.DIST(_xlfn.NORM.INV(SUM(F4:F5), 0, 1) + 1, 0, 1, TRUE) - SUM(F4:F5), "")</f>
        <v>0.35313280199756047</v>
      </c>
      <c r="G3" s="52">
        <f>IFERROR(_xlfn.NORM.DIST(_xlfn.NORM.INV(SUM(G4:G5), 0, 1) + 1, 0, 1, TRUE) - SUM(G4:G5), "")</f>
        <v>0.36677517460374814</v>
      </c>
    </row>
    <row r="4" spans="1:15" ht="15.75" customHeight="1" x14ac:dyDescent="0.2">
      <c r="B4" s="5" t="s">
        <v>110</v>
      </c>
      <c r="C4" s="45">
        <v>5.3320139646530193E-2</v>
      </c>
      <c r="D4" s="53">
        <v>5.3320139646530193E-2</v>
      </c>
      <c r="E4" s="53">
        <v>5.2489981055259698E-2</v>
      </c>
      <c r="F4" s="53">
        <v>0.12788374722003901</v>
      </c>
      <c r="G4" s="53">
        <v>0.158230796456337</v>
      </c>
    </row>
    <row r="5" spans="1:15" ht="15.75" customHeight="1" x14ac:dyDescent="0.2">
      <c r="B5" s="5" t="s">
        <v>106</v>
      </c>
      <c r="C5" s="45">
        <v>1.28554534167051E-2</v>
      </c>
      <c r="D5" s="53">
        <v>1.28554534167051E-2</v>
      </c>
      <c r="E5" s="53">
        <v>1.79272890090942E-2</v>
      </c>
      <c r="F5" s="53">
        <v>5.0975099205970799E-2</v>
      </c>
      <c r="G5" s="53">
        <v>5.1847454160451903E-2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0.53756358301903395</v>
      </c>
      <c r="D8" s="52">
        <f>IFERROR(1-_xlfn.NORM.DIST(_xlfn.NORM.INV(SUM(D10:D11), 0, 1) + 1, 0, 1, TRUE), "")</f>
        <v>0.53756358301903395</v>
      </c>
      <c r="E8" s="52">
        <f>IFERROR(1-_xlfn.NORM.DIST(_xlfn.NORM.INV(SUM(E10:E11), 0, 1) + 1, 0, 1, TRUE), "")</f>
        <v>0.61355999784691084</v>
      </c>
      <c r="F8" s="52">
        <f>IFERROR(1-_xlfn.NORM.DIST(_xlfn.NORM.INV(SUM(F10:F11), 0, 1) + 1, 0, 1, TRUE), "")</f>
        <v>0.68349885877969052</v>
      </c>
      <c r="G8" s="52">
        <f>IFERROR(1-_xlfn.NORM.DIST(_xlfn.NORM.INV(SUM(G10:G11), 0, 1) + 1, 0, 1, TRUE), "")</f>
        <v>0.81544930431669593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0.3255241567764125</v>
      </c>
      <c r="D9" s="52">
        <f>IFERROR(_xlfn.NORM.DIST(_xlfn.NORM.INV(SUM(D10:D11), 0, 1) + 1, 0, 1, TRUE) - SUM(D10:D11), "")</f>
        <v>0.3255241567764125</v>
      </c>
      <c r="E9" s="52">
        <f>IFERROR(_xlfn.NORM.DIST(_xlfn.NORM.INV(SUM(E10:E11), 0, 1) + 1, 0, 1, TRUE) - SUM(E10:E11), "")</f>
        <v>0.2876731127299571</v>
      </c>
      <c r="F9" s="52">
        <f>IFERROR(_xlfn.NORM.DIST(_xlfn.NORM.INV(SUM(F10:F11), 0, 1) + 1, 0, 1, TRUE) - SUM(F10:F11), "")</f>
        <v>0.24673103417453979</v>
      </c>
      <c r="G9" s="52">
        <f>IFERROR(_xlfn.NORM.DIST(_xlfn.NORM.INV(SUM(G10:G11), 0, 1) + 1, 0, 1, TRUE) - SUM(G10:G11), "")</f>
        <v>0.15571305118823411</v>
      </c>
    </row>
    <row r="10" spans="1:15" ht="15.75" customHeight="1" x14ac:dyDescent="0.2">
      <c r="B10" s="5" t="s">
        <v>107</v>
      </c>
      <c r="C10" s="45">
        <v>8.0401629209518391E-2</v>
      </c>
      <c r="D10" s="53">
        <v>8.0401629209518391E-2</v>
      </c>
      <c r="E10" s="53">
        <v>6.7012108862400097E-2</v>
      </c>
      <c r="F10" s="53">
        <v>4.9297049641609199E-2</v>
      </c>
      <c r="G10" s="53">
        <v>2.0181475207209601E-2</v>
      </c>
    </row>
    <row r="11" spans="1:15" ht="15.75" customHeight="1" x14ac:dyDescent="0.2">
      <c r="B11" s="5" t="s">
        <v>119</v>
      </c>
      <c r="C11" s="45">
        <v>5.6510630995035199E-2</v>
      </c>
      <c r="D11" s="53">
        <v>5.6510630995035199E-2</v>
      </c>
      <c r="E11" s="53">
        <v>3.1754780560731902E-2</v>
      </c>
      <c r="F11" s="53">
        <v>2.04730574041605E-2</v>
      </c>
      <c r="G11" s="53">
        <v>8.6561692878604005E-3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0.90404206074999993</v>
      </c>
      <c r="D14" s="54">
        <v>0.87950470141100001</v>
      </c>
      <c r="E14" s="54">
        <v>0.87950470141100001</v>
      </c>
      <c r="F14" s="54">
        <v>0.57788545592399998</v>
      </c>
      <c r="G14" s="54">
        <v>0.57788545592399998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0.53090231634368046</v>
      </c>
      <c r="D15" s="52">
        <f t="shared" si="0"/>
        <v>0.5164926539224155</v>
      </c>
      <c r="E15" s="52">
        <f t="shared" si="0"/>
        <v>0.5164926539224155</v>
      </c>
      <c r="F15" s="52">
        <f t="shared" si="0"/>
        <v>0.3393655455331927</v>
      </c>
      <c r="G15" s="52">
        <f t="shared" si="0"/>
        <v>0.3393655455331927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wfiGLVaiFXEcgCgfPAj3mGB1QXkhIcTOxQz9zBLM2QqsP4tGrVM9JIr9ZHnrHxTwyYKvtrNt1gtdYL0T2jH7Iw==" saltValue="miyqikt6EH0UICFs2N6H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0.55160951614379894</v>
      </c>
      <c r="D2" s="53">
        <v>0.31436900000000001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0.26624441146850603</v>
      </c>
      <c r="D3" s="53">
        <v>0.36587259999999999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0.125422403216362</v>
      </c>
      <c r="D4" s="53">
        <v>0.27279639999999999</v>
      </c>
      <c r="E4" s="53">
        <v>0.90193724632263195</v>
      </c>
      <c r="F4" s="53">
        <v>0.57143712043762196</v>
      </c>
      <c r="G4" s="53">
        <v>0</v>
      </c>
    </row>
    <row r="5" spans="1:7" x14ac:dyDescent="0.2">
      <c r="B5" s="3" t="s">
        <v>125</v>
      </c>
      <c r="C5" s="52">
        <v>5.6723669171333313E-2</v>
      </c>
      <c r="D5" s="52">
        <v>4.6961940824985497E-2</v>
      </c>
      <c r="E5" s="52">
        <f>1-SUM(E2:E4)</f>
        <v>9.8062753677368053E-2</v>
      </c>
      <c r="F5" s="52">
        <f>1-SUM(F2:F4)</f>
        <v>0.42856287956237804</v>
      </c>
      <c r="G5" s="52">
        <f>1-SUM(G2:G4)</f>
        <v>1</v>
      </c>
    </row>
  </sheetData>
  <sheetProtection algorithmName="SHA-512" hashValue="sCOh2JWKuUoMJ48xCl/0jT2W2LLuQTQsXEeh6mP/9Pmm+wfSh7Ny15ktVcPJf2YWqpK30qPs5Batyk2QtZ6wkw==" saltValue="g8IvFfddvYkioQw0oOMvS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gCkuaylBqmyt0eLdn3ukzJ7YGxzNz94cjQY49uIh0tljvenR2fzIJZs2I2jzKQSrH9K71gLTJ5c1JmvQfadNg==" saltValue="oGPa/j/EzKGL6+cduQe/V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9bPZ3E32O6KhL5jLau4HedHp9AAJkobUtyB+OiE9jOBKL1ZLlNOMKdnTrz0wAccWZQWSAaR9K/AS/GzESUkSvg==" saltValue="w11txuwEHqbUPikfUeJO7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QVyQr3VKqNJsWXbiJabUjronXtHIzwZx/ZkPlo/LH+h4879wPbDvy7rpYr89KPnzTMJ7LLu6+aowJgmOqIXa0w==" saltValue="A3qf0tnAe1QacuiE2tuQB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FBkQdINSVSEG3h94ul+xOXtGcXP0V3qtiWBwplr5EZnSITtIi24tsmC/+uJIM+3hBxT1jl4hgO1z2X9NJ3zJLg==" saltValue="fpgxU3yZdlHVgbHz9duf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2023-01-27T02:56:25Z</dcterms:modified>
</cp:coreProperties>
</file>