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38FE4B58-17A7-4562-8290-89871BB8F80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16" i="2" l="1"/>
  <c r="A21" i="2"/>
  <c r="A24" i="2"/>
  <c r="A3" i="2"/>
  <c r="I6" i="2"/>
  <c r="A29" i="2"/>
  <c r="A13" i="2"/>
  <c r="A32" i="2"/>
  <c r="I7" i="2"/>
  <c r="A37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<sst xmlns="http://schemas.openxmlformats.org/spreadsheetml/2006/main" count="2092" uniqueCount="337">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</sst>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4392126.8125</v>
      </c>
    </row>
    <row r="8" spans="1:3" ht="15" customHeight="1" x14ac:dyDescent="0.2">
      <c r="B8" s="5" t="s">
        <v>19</v>
      </c>
      <c r="C8" s="44">
        <v>0.23799999999999999</v>
      </c>
    </row>
    <row r="9" spans="1:3" ht="15" customHeight="1" x14ac:dyDescent="0.2">
      <c r="B9" s="5" t="s">
        <v>20</v>
      </c>
      <c r="C9" s="45">
        <v>0.74</v>
      </c>
    </row>
    <row r="10" spans="1:3" ht="15" customHeight="1" x14ac:dyDescent="0.2">
      <c r="B10" s="5" t="s">
        <v>21</v>
      </c>
      <c r="C10" s="45">
        <v>0.44305671691894499</v>
      </c>
    </row>
    <row r="11" spans="1:3" ht="15" customHeight="1" x14ac:dyDescent="0.2">
      <c r="B11" s="5" t="s">
        <v>22</v>
      </c>
      <c r="C11" s="45">
        <v>0.58799999999999997</v>
      </c>
    </row>
    <row r="12" spans="1:3" ht="15" customHeight="1" x14ac:dyDescent="0.2">
      <c r="B12" s="5" t="s">
        <v>23</v>
      </c>
      <c r="C12" s="45">
        <v>0.28100000000000003</v>
      </c>
    </row>
    <row r="13" spans="1:3" ht="15" customHeight="1" x14ac:dyDescent="0.2">
      <c r="B13" s="5" t="s">
        <v>24</v>
      </c>
      <c r="C13" s="45">
        <v>0.59899999999999998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0.11650000000000001</v>
      </c>
    </row>
    <row r="24" spans="1:3" ht="15" customHeight="1" x14ac:dyDescent="0.2">
      <c r="B24" s="15" t="s">
        <v>33</v>
      </c>
      <c r="C24" s="45">
        <v>0.45839999999999997</v>
      </c>
    </row>
    <row r="25" spans="1:3" ht="15" customHeight="1" x14ac:dyDescent="0.2">
      <c r="B25" s="15" t="s">
        <v>34</v>
      </c>
      <c r="C25" s="45">
        <v>0.35239999999999999</v>
      </c>
    </row>
    <row r="26" spans="1:3" ht="15" customHeight="1" x14ac:dyDescent="0.2">
      <c r="B26" s="15" t="s">
        <v>35</v>
      </c>
      <c r="C26" s="45">
        <v>7.2700000000000001E-2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0.22889117379313301</v>
      </c>
    </row>
    <row r="30" spans="1:3" ht="14.25" customHeight="1" x14ac:dyDescent="0.2">
      <c r="B30" s="25" t="s">
        <v>38</v>
      </c>
      <c r="C30" s="99">
        <v>6.3717965928088496E-2</v>
      </c>
    </row>
    <row r="31" spans="1:3" ht="14.25" customHeight="1" x14ac:dyDescent="0.2">
      <c r="B31" s="25" t="s">
        <v>39</v>
      </c>
      <c r="C31" s="99">
        <v>0.10059118879698201</v>
      </c>
    </row>
    <row r="32" spans="1:3" ht="14.25" customHeight="1" x14ac:dyDescent="0.2">
      <c r="B32" s="25" t="s">
        <v>40</v>
      </c>
      <c r="C32" s="99">
        <v>0.60679967148179603</v>
      </c>
    </row>
    <row r="33" spans="1:5" ht="13.15" customHeight="1" x14ac:dyDescent="0.2">
      <c r="B33" s="27" t="s">
        <v>41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26.0777570585307</v>
      </c>
    </row>
    <row r="38" spans="1:5" ht="15" customHeight="1" x14ac:dyDescent="0.2">
      <c r="B38" s="11" t="s">
        <v>45</v>
      </c>
      <c r="C38" s="43">
        <v>50.1732769530837</v>
      </c>
      <c r="D38" s="12"/>
      <c r="E38" s="13"/>
    </row>
    <row r="39" spans="1:5" ht="15" customHeight="1" x14ac:dyDescent="0.2">
      <c r="B39" s="11" t="s">
        <v>46</v>
      </c>
      <c r="C39" s="43">
        <v>74.800281353572601</v>
      </c>
      <c r="D39" s="12"/>
      <c r="E39" s="12"/>
    </row>
    <row r="40" spans="1:5" ht="15" customHeight="1" x14ac:dyDescent="0.2">
      <c r="B40" s="11" t="s">
        <v>47</v>
      </c>
      <c r="C40" s="100">
        <v>5.29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19.388346810000002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2.8625E-3</v>
      </c>
      <c r="D45" s="12"/>
    </row>
    <row r="46" spans="1:5" ht="15.75" customHeight="1" x14ac:dyDescent="0.2">
      <c r="B46" s="11" t="s">
        <v>52</v>
      </c>
      <c r="C46" s="45">
        <v>8.5599700000000001E-2</v>
      </c>
      <c r="D46" s="12"/>
    </row>
    <row r="47" spans="1:5" ht="15.75" customHeight="1" x14ac:dyDescent="0.2">
      <c r="B47" s="11" t="s">
        <v>53</v>
      </c>
      <c r="C47" s="45">
        <v>0.1424473</v>
      </c>
      <c r="D47" s="12"/>
      <c r="E47" s="13"/>
    </row>
    <row r="48" spans="1:5" ht="15" customHeight="1" x14ac:dyDescent="0.2">
      <c r="B48" s="11" t="s">
        <v>54</v>
      </c>
      <c r="C48" s="46">
        <v>0.7690904999999999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0.45496999999999999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0.11961432</v>
      </c>
    </row>
    <row r="63" spans="1:4" ht="15.75" customHeight="1" x14ac:dyDescent="0.2">
      <c r="A63" s="4"/>
    </row>
  </sheetData>
  <sheetProtection algorithmName="SHA-512" hashValue="pjCgRWCvYxeQ0lyTykFpI7kMC479Kj8BQ0aORL3KjEr+m0HNeSUks3A4gM+qrzlOtGS25fnjMEXp+xxFwqxXWQ==" saltValue="KTgCre6bMUs187R8AFhV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0.40057632457080111</v>
      </c>
      <c r="C2" s="98">
        <v>0.95</v>
      </c>
      <c r="D2" s="56">
        <v>40.364147140219387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39.484184482679296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137.4514172418211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0.29705202383888901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12.61648392647521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12.61648392647521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12.61648392647521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12.61648392647521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12.61648392647521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12.61648392647521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0.57214308826811999</v>
      </c>
      <c r="C16" s="98">
        <v>0.95</v>
      </c>
      <c r="D16" s="56">
        <v>0.3232422749080891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3.252104381193762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3.252104381193762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0.65054450000000008</v>
      </c>
      <c r="C21" s="98">
        <v>0.95</v>
      </c>
      <c r="D21" s="56">
        <v>2.861030426392877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21.56455166502997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3.4732148650000003E-2</v>
      </c>
      <c r="C23" s="98">
        <v>0.95</v>
      </c>
      <c r="D23" s="56">
        <v>4.0320279639007426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0.52870136371005794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0.415598972633068</v>
      </c>
      <c r="C27" s="98">
        <v>0.95</v>
      </c>
      <c r="D27" s="56">
        <v>18.17825495848718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0.17947630000000001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73.329717310870137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0.1133</v>
      </c>
      <c r="C31" s="98">
        <v>0.95</v>
      </c>
      <c r="D31" s="56">
        <v>0.86324334465165042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0.36904480000000001</v>
      </c>
      <c r="C32" s="98">
        <v>0.95</v>
      </c>
      <c r="D32" s="56">
        <v>0.65336917399036021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0.39075550156474997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0.47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0.2055437</v>
      </c>
      <c r="C38" s="98">
        <v>0.95</v>
      </c>
      <c r="D38" s="56">
        <v>5.3958083837356767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0.19769629999999999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giI9bVh96UGrBbcTAM/3fOkGgLVM2FpaxHgZAl6Sqf/XeYcVqBqu0ybZzT1mrRzmGSdhZkLGQtDUsPTyD9/vhw==" saltValue="Bi3ttkV29x8lXnVvq1oU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EJXW4bGRXGIrUQXcGhbVLcuVkCENucjbXfHjpZmp199pwFTHHLR0ROREKFX8ePQ1X3yRShODo+qigjZl3GzKqQ==" saltValue="cwPQCYGwU+faQve4EEtrz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/EMnkGsF1NfYSxq3Fe/PmWFtMvyOYtttkTfhmYgAKDLFMNUo6gumQnKW2owHx6/5LqYlOOfs6YdgcM06GGuJig==" saltValue="f0NUkoGKT0EnnJ4r6qMi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9.1795527200000004E-2</v>
      </c>
      <c r="C3" s="21">
        <f>frac_mam_1_5months * 2.6</f>
        <v>9.1795527200000004E-2</v>
      </c>
      <c r="D3" s="21">
        <f>frac_mam_6_11months * 2.6</f>
        <v>0.11720249320000001</v>
      </c>
      <c r="E3" s="21">
        <f>frac_mam_12_23months * 2.6</f>
        <v>9.2268553000000003E-2</v>
      </c>
      <c r="F3" s="21">
        <f>frac_mam_24_59months * 2.6</f>
        <v>5.8428825000000004E-2</v>
      </c>
    </row>
    <row r="4" spans="1:6" ht="15.75" customHeight="1" x14ac:dyDescent="0.2">
      <c r="A4" s="3" t="s">
        <v>208</v>
      </c>
      <c r="B4" s="21">
        <f>frac_sam_1month * 2.6</f>
        <v>7.2465289000000002E-2</v>
      </c>
      <c r="C4" s="21">
        <f>frac_sam_1_5months * 2.6</f>
        <v>7.2465289000000002E-2</v>
      </c>
      <c r="D4" s="21">
        <f>frac_sam_6_11months * 2.6</f>
        <v>6.4119598400000005E-2</v>
      </c>
      <c r="E4" s="21">
        <f>frac_sam_12_23months * 2.6</f>
        <v>4.2621805200000001E-2</v>
      </c>
      <c r="F4" s="21">
        <f>frac_sam_24_59months * 2.6</f>
        <v>2.9411644599999998E-2</v>
      </c>
    </row>
  </sheetData>
  <sheetProtection algorithmName="SHA-512" hashValue="63N6j9aux1SXKFyscb1qQ45eyv+21+QUuYvmaQ0ooYBd3K8f4p8ctWq5u9oY06pPXCK0GVU3UpSolEkAmONqxg==" saltValue="BsKxTyoqQ2cW+T+imHbP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0.23799999999999999</v>
      </c>
      <c r="E2" s="60">
        <f>food_insecure</f>
        <v>0.23799999999999999</v>
      </c>
      <c r="F2" s="60">
        <f>food_insecure</f>
        <v>0.23799999999999999</v>
      </c>
      <c r="G2" s="60">
        <f>food_insecure</f>
        <v>0.23799999999999999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0.23799999999999999</v>
      </c>
      <c r="F5" s="60">
        <f>food_insecure</f>
        <v>0.23799999999999999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0.23799999999999999</v>
      </c>
      <c r="F8" s="60">
        <f>food_insecure</f>
        <v>0.23799999999999999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0.23799999999999999</v>
      </c>
      <c r="F9" s="60">
        <f>food_insecure</f>
        <v>0.23799999999999999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0.28100000000000003</v>
      </c>
      <c r="E10" s="60">
        <f>IF(ISBLANK(comm_deliv), frac_children_health_facility,1)</f>
        <v>0.28100000000000003</v>
      </c>
      <c r="F10" s="60">
        <f>IF(ISBLANK(comm_deliv), frac_children_health_facility,1)</f>
        <v>0.28100000000000003</v>
      </c>
      <c r="G10" s="60">
        <f>IF(ISBLANK(comm_deliv), frac_children_health_facility,1)</f>
        <v>0.28100000000000003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0.23799999999999999</v>
      </c>
      <c r="I15" s="60">
        <f>food_insecure</f>
        <v>0.23799999999999999</v>
      </c>
      <c r="J15" s="60">
        <f>food_insecure</f>
        <v>0.23799999999999999</v>
      </c>
      <c r="K15" s="60">
        <f>food_insecure</f>
        <v>0.23799999999999999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0.58799999999999997</v>
      </c>
      <c r="I18" s="60">
        <f>frac_PW_health_facility</f>
        <v>0.58799999999999997</v>
      </c>
      <c r="J18" s="60">
        <f>frac_PW_health_facility</f>
        <v>0.58799999999999997</v>
      </c>
      <c r="K18" s="60">
        <f>frac_PW_health_facility</f>
        <v>0.58799999999999997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0.74</v>
      </c>
      <c r="I19" s="60">
        <f>frac_malaria_risk</f>
        <v>0.74</v>
      </c>
      <c r="J19" s="60">
        <f>frac_malaria_risk</f>
        <v>0.74</v>
      </c>
      <c r="K19" s="60">
        <f>frac_malaria_risk</f>
        <v>0.74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0.59899999999999998</v>
      </c>
      <c r="M24" s="60">
        <f>famplan_unmet_need</f>
        <v>0.59899999999999998</v>
      </c>
      <c r="N24" s="60">
        <f>famplan_unmet_need</f>
        <v>0.59899999999999998</v>
      </c>
      <c r="O24" s="60">
        <f>famplan_unmet_need</f>
        <v>0.59899999999999998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0.30073823399810806</v>
      </c>
      <c r="M25" s="60">
        <f>(1-food_insecure)*(0.49)+food_insecure*(0.7)</f>
        <v>0.5399799999999999</v>
      </c>
      <c r="N25" s="60">
        <f>(1-food_insecure)*(0.49)+food_insecure*(0.7)</f>
        <v>0.5399799999999999</v>
      </c>
      <c r="O25" s="60">
        <f>(1-food_insecure)*(0.49)+food_insecure*(0.7)</f>
        <v>0.5399799999999999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0.12888781457061774</v>
      </c>
      <c r="M26" s="60">
        <f>(1-food_insecure)*(0.21)+food_insecure*(0.3)</f>
        <v>0.23141999999999999</v>
      </c>
      <c r="N26" s="60">
        <f>(1-food_insecure)*(0.21)+food_insecure*(0.3)</f>
        <v>0.23141999999999999</v>
      </c>
      <c r="O26" s="60">
        <f>(1-food_insecure)*(0.21)+food_insecure*(0.3)</f>
        <v>0.23141999999999999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0.12731723451232918</v>
      </c>
      <c r="M27" s="60">
        <f>(1-food_insecure)*(0.3)</f>
        <v>0.2286</v>
      </c>
      <c r="N27" s="60">
        <f>(1-food_insecure)*(0.3)</f>
        <v>0.2286</v>
      </c>
      <c r="O27" s="60">
        <f>(1-food_insecure)*(0.3)</f>
        <v>0.2286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0.44305671691894499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0.74</v>
      </c>
      <c r="D34" s="60">
        <f t="shared" si="3"/>
        <v>0.74</v>
      </c>
      <c r="E34" s="60">
        <f t="shared" si="3"/>
        <v>0.74</v>
      </c>
      <c r="F34" s="60">
        <f t="shared" si="3"/>
        <v>0.74</v>
      </c>
      <c r="G34" s="60">
        <f t="shared" si="3"/>
        <v>0.74</v>
      </c>
      <c r="H34" s="60">
        <f t="shared" si="3"/>
        <v>0.74</v>
      </c>
      <c r="I34" s="60">
        <f t="shared" si="3"/>
        <v>0.74</v>
      </c>
      <c r="J34" s="60">
        <f t="shared" si="3"/>
        <v>0.74</v>
      </c>
      <c r="K34" s="60">
        <f t="shared" si="3"/>
        <v>0.74</v>
      </c>
      <c r="L34" s="60">
        <f t="shared" si="3"/>
        <v>0.74</v>
      </c>
      <c r="M34" s="60">
        <f t="shared" si="3"/>
        <v>0.74</v>
      </c>
      <c r="N34" s="60">
        <f t="shared" si="3"/>
        <v>0.74</v>
      </c>
      <c r="O34" s="60">
        <f t="shared" si="3"/>
        <v>0.74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LC9+NpvDFd4XjCvf8pPmC5baTr+CNJIX8zN8PehtyltRPxzHbOc+WByEGyK5Z8GR0tLDPYoRfjcpFecD4D43FA==" saltValue="B6FAUGz5gYpjlb+/YqK5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hW13s9pPkopvSGP4vH99W48Zsmcylrk1WXIunDjwEFE+dW8tsmNQNUNzSMmNmnZogT/VNrzfyCmzL3BnmS4AIg==" saltValue="PN2ZcXhKyD3Z3Zffi2Z8/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AzKsGexrdv9/5Dq4vMLCsa5kYgqI6aFjgtVuk2SXiCeGyA+cnRps8OtD2EW0jjbNv6Ikt632S0ATaI9x7DWnA==" saltValue="5KrmAQ1EhlNWgnrguf+i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9gLJJGWgI3r9LGph1hMtX/OvcBqklsVzZok09IzxU4kFH53v2DalpDQTLcK1uaY0R+JM1kOILNfiOwzVLax9FQ==" saltValue="DcwAucf4faBfAUznkIBIU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7QtIfO6A4asvc5VDAx8IaRoURxRMsJcaOSXwJPjLaDE1Kovitb7QFIcO7Rd1HAFV+2LUrv11+9fG4dMO74niYA==" saltValue="Fw7pPuEqKr2aktLdk5xNU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JMcpSRN0Eo6bIq7hAMSan5Exg5ur8h9X331jHd0ERe+KSsDzMcLJSXHIH7KpT8/lO7wmIUlB1154ahuMaFmGA==" saltValue="EIgdKLFPo44W3FfJRU5Vc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900559.20920000004</v>
      </c>
      <c r="C2" s="49">
        <v>1421000</v>
      </c>
      <c r="D2" s="49">
        <v>2262000</v>
      </c>
      <c r="E2" s="49">
        <v>1711000</v>
      </c>
      <c r="F2" s="49">
        <v>1073000</v>
      </c>
      <c r="G2" s="17">
        <f t="shared" ref="G2:G11" si="0">C2+D2+E2+F2</f>
        <v>6467000</v>
      </c>
      <c r="H2" s="17">
        <f t="shared" ref="H2:H11" si="1">(B2 + stillbirth*B2/(1000-stillbirth))/(1-abortion)</f>
        <v>1043596.3456055212</v>
      </c>
      <c r="I2" s="17">
        <f t="shared" ref="I2:I11" si="2">G2-H2</f>
        <v>5423403.6543944785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911441.16800000006</v>
      </c>
      <c r="C3" s="50">
        <v>1464000</v>
      </c>
      <c r="D3" s="50">
        <v>2317000</v>
      </c>
      <c r="E3" s="50">
        <v>1758000</v>
      </c>
      <c r="F3" s="50">
        <v>1120000</v>
      </c>
      <c r="G3" s="17">
        <f t="shared" si="0"/>
        <v>6659000</v>
      </c>
      <c r="H3" s="17">
        <f t="shared" si="1"/>
        <v>1056206.7018382871</v>
      </c>
      <c r="I3" s="17">
        <f t="shared" si="2"/>
        <v>5602793.2981617134</v>
      </c>
    </row>
    <row r="4" spans="1:9" ht="15.75" customHeight="1" x14ac:dyDescent="0.2">
      <c r="A4" s="5">
        <f t="shared" si="3"/>
        <v>2023</v>
      </c>
      <c r="B4" s="49">
        <v>922083.93040000007</v>
      </c>
      <c r="C4" s="50">
        <v>1507000</v>
      </c>
      <c r="D4" s="50">
        <v>2378000</v>
      </c>
      <c r="E4" s="50">
        <v>1805000</v>
      </c>
      <c r="F4" s="50">
        <v>1171000</v>
      </c>
      <c r="G4" s="17">
        <f t="shared" si="0"/>
        <v>6861000</v>
      </c>
      <c r="H4" s="17">
        <f t="shared" si="1"/>
        <v>1068539.8697569787</v>
      </c>
      <c r="I4" s="17">
        <f t="shared" si="2"/>
        <v>5792460.1302430211</v>
      </c>
    </row>
    <row r="5" spans="1:9" ht="15.75" customHeight="1" x14ac:dyDescent="0.2">
      <c r="A5" s="5">
        <f t="shared" si="3"/>
        <v>2024</v>
      </c>
      <c r="B5" s="49">
        <v>932474.68040000007</v>
      </c>
      <c r="C5" s="50">
        <v>1549000</v>
      </c>
      <c r="D5" s="50">
        <v>2445000</v>
      </c>
      <c r="E5" s="50">
        <v>1850000</v>
      </c>
      <c r="F5" s="50">
        <v>1222000</v>
      </c>
      <c r="G5" s="17">
        <f t="shared" si="0"/>
        <v>7066000</v>
      </c>
      <c r="H5" s="17">
        <f t="shared" si="1"/>
        <v>1080580.997777571</v>
      </c>
      <c r="I5" s="17">
        <f t="shared" si="2"/>
        <v>5985419.002222429</v>
      </c>
    </row>
    <row r="6" spans="1:9" ht="15.75" customHeight="1" x14ac:dyDescent="0.2">
      <c r="A6" s="5">
        <f t="shared" si="3"/>
        <v>2025</v>
      </c>
      <c r="B6" s="49">
        <v>942632.73099999991</v>
      </c>
      <c r="C6" s="50">
        <v>1590000</v>
      </c>
      <c r="D6" s="50">
        <v>2516000</v>
      </c>
      <c r="E6" s="50">
        <v>1895000</v>
      </c>
      <c r="F6" s="50">
        <v>1274000</v>
      </c>
      <c r="G6" s="17">
        <f t="shared" si="0"/>
        <v>7275000</v>
      </c>
      <c r="H6" s="17">
        <f t="shared" si="1"/>
        <v>1092352.4664121021</v>
      </c>
      <c r="I6" s="17">
        <f t="shared" si="2"/>
        <v>6182647.5335878981</v>
      </c>
    </row>
    <row r="7" spans="1:9" ht="15.75" customHeight="1" x14ac:dyDescent="0.2">
      <c r="A7" s="5">
        <f t="shared" si="3"/>
        <v>2026</v>
      </c>
      <c r="B7" s="49">
        <v>954405.18079999997</v>
      </c>
      <c r="C7" s="50">
        <v>1628000</v>
      </c>
      <c r="D7" s="50">
        <v>2588000</v>
      </c>
      <c r="E7" s="50">
        <v>1938000</v>
      </c>
      <c r="F7" s="50">
        <v>1328000</v>
      </c>
      <c r="G7" s="17">
        <f t="shared" si="0"/>
        <v>7482000</v>
      </c>
      <c r="H7" s="17">
        <f t="shared" si="1"/>
        <v>1105994.75163288</v>
      </c>
      <c r="I7" s="17">
        <f t="shared" si="2"/>
        <v>6376005.2483671196</v>
      </c>
    </row>
    <row r="8" spans="1:9" ht="15.75" customHeight="1" x14ac:dyDescent="0.2">
      <c r="A8" s="5">
        <f t="shared" si="3"/>
        <v>2027</v>
      </c>
      <c r="B8" s="49">
        <v>966008.05839999986</v>
      </c>
      <c r="C8" s="50">
        <v>1666000</v>
      </c>
      <c r="D8" s="50">
        <v>2666000</v>
      </c>
      <c r="E8" s="50">
        <v>1979000</v>
      </c>
      <c r="F8" s="50">
        <v>1383000</v>
      </c>
      <c r="G8" s="17">
        <f t="shared" si="0"/>
        <v>7694000</v>
      </c>
      <c r="H8" s="17">
        <f t="shared" si="1"/>
        <v>1119440.5312531057</v>
      </c>
      <c r="I8" s="17">
        <f t="shared" si="2"/>
        <v>6574559.468746894</v>
      </c>
    </row>
    <row r="9" spans="1:9" ht="15.75" customHeight="1" x14ac:dyDescent="0.2">
      <c r="A9" s="5">
        <f t="shared" si="3"/>
        <v>2028</v>
      </c>
      <c r="B9" s="49">
        <v>977398.3088</v>
      </c>
      <c r="C9" s="50">
        <v>1702000</v>
      </c>
      <c r="D9" s="50">
        <v>2748000</v>
      </c>
      <c r="E9" s="50">
        <v>2022000</v>
      </c>
      <c r="F9" s="50">
        <v>1439000</v>
      </c>
      <c r="G9" s="17">
        <f t="shared" si="0"/>
        <v>7911000</v>
      </c>
      <c r="H9" s="17">
        <f t="shared" si="1"/>
        <v>1132639.9117841553</v>
      </c>
      <c r="I9" s="17">
        <f t="shared" si="2"/>
        <v>6778360.0882158447</v>
      </c>
    </row>
    <row r="10" spans="1:9" ht="15.75" customHeight="1" x14ac:dyDescent="0.2">
      <c r="A10" s="5">
        <f t="shared" si="3"/>
        <v>2029</v>
      </c>
      <c r="B10" s="49">
        <v>988565.00599999994</v>
      </c>
      <c r="C10" s="50">
        <v>1737000</v>
      </c>
      <c r="D10" s="50">
        <v>2831000</v>
      </c>
      <c r="E10" s="50">
        <v>2068000</v>
      </c>
      <c r="F10" s="50">
        <v>1493000</v>
      </c>
      <c r="G10" s="17">
        <f t="shared" si="0"/>
        <v>8129000</v>
      </c>
      <c r="H10" s="17">
        <f t="shared" si="1"/>
        <v>1145580.2318334673</v>
      </c>
      <c r="I10" s="17">
        <f t="shared" si="2"/>
        <v>6983419.7681665327</v>
      </c>
    </row>
    <row r="11" spans="1:9" ht="15.75" customHeight="1" x14ac:dyDescent="0.2">
      <c r="A11" s="5">
        <f t="shared" si="3"/>
        <v>2030</v>
      </c>
      <c r="B11" s="49">
        <v>999557.84</v>
      </c>
      <c r="C11" s="50">
        <v>1770000</v>
      </c>
      <c r="D11" s="50">
        <v>2915000</v>
      </c>
      <c r="E11" s="50">
        <v>2118000</v>
      </c>
      <c r="F11" s="50">
        <v>1546000</v>
      </c>
      <c r="G11" s="17">
        <f t="shared" si="0"/>
        <v>8349000</v>
      </c>
      <c r="H11" s="17">
        <f t="shared" si="1"/>
        <v>1158319.0737364215</v>
      </c>
      <c r="I11" s="17">
        <f t="shared" si="2"/>
        <v>7190680.9262635782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mXlTxySWTCsF5QP+HFIWeKRgHGUobo9sDvjMI0EeyWujLxGt9v4QEbJ5nFPoOqtGUZwg1RxAj6zizfXy7xv/g==" saltValue="jIHyEZd7ZHMlAHUeSlOdW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RxiBxjgeXETipxngb3Gjhfs00HYHAD1R8dnpsp2INKv2AzE4FdU+/fzNAI/0kljRm1lJKzMfRfB+bY2E3/N+Zw==" saltValue="jm8rHdShBeOTbsAILcM9n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0Gc+OygK+CYmnsy0heeHqbulFIvM05EmnK4AIc/0LALgcv0e//NeBHS6CFvT2Dqd/gF0HNEIRNcondSiYvqtGw==" saltValue="NjSQRN6EIDLBN6UG7e5I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21IJJ4E/FZserypLQTxdy9p4hS9v/OKaKovp2udsxLUKuf0crHr1Am9clFIVOMqB2/D37Rn6dGNRNLmFrjs4Q==" saltValue="IG1vbX7pfM9svq1ZmIm6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8um3/t/soZuAa2IoiiSeIsoXSBW5K9she+5SoCk5MJb3J5kkyYML/CULNDfVVHSupuR03FSJr6NELDnnvw+TEg==" saltValue="OUv+8QzhFIQ2AYuwLQnCh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eVPSrD8W47NAhdfmyHV+ZKQBGu/CZrubtFawZjdxfnFnP5gacQZP18gpZSeE2baguXyXKaAinmsl2LWgjDjSw==" saltValue="+4KXDrlOqJNCIcLgyHd2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NMFG5urFnQZ/hy1hbHjhusTwJIUDTAqcSKI7GBLkwWz3gf2BJNWK7fewMqZmB+5+KaLoH97Qzkc2h2UC/8Fv+A==" saltValue="jqyr1/AD9hJx94UQ0v6K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CHwFrF+U6aI/DubIBzGAiiRA87LggQaEV7+NcjXe16EvZcf+WW2ZZ9pQIh7btiObeKkwmY48GAJDMdGNSJ5/PQ==" saltValue="NtkMoEYyge2uINioZddC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tae/xFaXOyaPLc+UHPi5ka0nACD3DPUYQQTWHsEplX3K82x+pMCJGL741lmJV8wrcP8nAo09vRvsgnW+wBACdQ==" saltValue="cRpWAZHXP5vBKREzV4nO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z1bowtZGXp8hkyZFN731SMdBMzqh2z43EbhYo8pjnMvLMIxj12RDdyG1k4hgtGWMMwRybOLyBAiBdh5H2HR8w==" saltValue="IXZSsOT40CwWsvrUspC/O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4.1404905479928171E-3</v>
      </c>
    </row>
    <row r="4" spans="1:8" ht="15.75" customHeight="1" x14ac:dyDescent="0.2">
      <c r="B4" s="19" t="s">
        <v>79</v>
      </c>
      <c r="C4" s="101">
        <v>0.15067724305083199</v>
      </c>
    </row>
    <row r="5" spans="1:8" ht="15.75" customHeight="1" x14ac:dyDescent="0.2">
      <c r="B5" s="19" t="s">
        <v>80</v>
      </c>
      <c r="C5" s="101">
        <v>7.1929353104269192E-2</v>
      </c>
    </row>
    <row r="6" spans="1:8" ht="15.75" customHeight="1" x14ac:dyDescent="0.2">
      <c r="B6" s="19" t="s">
        <v>81</v>
      </c>
      <c r="C6" s="101">
        <v>0.31100638650966139</v>
      </c>
    </row>
    <row r="7" spans="1:8" ht="15.75" customHeight="1" x14ac:dyDescent="0.2">
      <c r="B7" s="19" t="s">
        <v>82</v>
      </c>
      <c r="C7" s="101">
        <v>0.28811144877880068</v>
      </c>
    </row>
    <row r="8" spans="1:8" ht="15.75" customHeight="1" x14ac:dyDescent="0.2">
      <c r="B8" s="19" t="s">
        <v>83</v>
      </c>
      <c r="C8" s="101">
        <v>7.2973106631810244E-3</v>
      </c>
    </row>
    <row r="9" spans="1:8" ht="15.75" customHeight="1" x14ac:dyDescent="0.2">
      <c r="B9" s="19" t="s">
        <v>84</v>
      </c>
      <c r="C9" s="101">
        <v>8.5094546065110077E-2</v>
      </c>
    </row>
    <row r="10" spans="1:8" ht="15.75" customHeight="1" x14ac:dyDescent="0.2">
      <c r="B10" s="19" t="s">
        <v>85</v>
      </c>
      <c r="C10" s="101">
        <v>8.1743221280152809E-2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0.13173120612615169</v>
      </c>
      <c r="D14" s="55">
        <v>0.13173120612615169</v>
      </c>
      <c r="E14" s="55">
        <v>0.13173120612615169</v>
      </c>
      <c r="F14" s="55">
        <v>0.13173120612615169</v>
      </c>
    </row>
    <row r="15" spans="1:8" ht="15.75" customHeight="1" x14ac:dyDescent="0.2">
      <c r="B15" s="19" t="s">
        <v>88</v>
      </c>
      <c r="C15" s="101">
        <v>0.1844682332361591</v>
      </c>
      <c r="D15" s="101">
        <v>0.1844682332361591</v>
      </c>
      <c r="E15" s="101">
        <v>0.1844682332361591</v>
      </c>
      <c r="F15" s="101">
        <v>0.1844682332361591</v>
      </c>
    </row>
    <row r="16" spans="1:8" ht="15.75" customHeight="1" x14ac:dyDescent="0.2">
      <c r="B16" s="19" t="s">
        <v>89</v>
      </c>
      <c r="C16" s="101">
        <v>2.1910978784838761E-2</v>
      </c>
      <c r="D16" s="101">
        <v>2.1910978784838761E-2</v>
      </c>
      <c r="E16" s="101">
        <v>2.1910978784838761E-2</v>
      </c>
      <c r="F16" s="101">
        <v>2.1910978784838761E-2</v>
      </c>
    </row>
    <row r="17" spans="1:8" ht="15.75" customHeight="1" x14ac:dyDescent="0.2">
      <c r="B17" s="19" t="s">
        <v>90</v>
      </c>
      <c r="C17" s="101">
        <v>4.1593375876408578E-3</v>
      </c>
      <c r="D17" s="101">
        <v>4.1593375876408578E-3</v>
      </c>
      <c r="E17" s="101">
        <v>4.1593375876408578E-3</v>
      </c>
      <c r="F17" s="101">
        <v>4.1593375876408578E-3</v>
      </c>
    </row>
    <row r="18" spans="1:8" ht="15.75" customHeight="1" x14ac:dyDescent="0.2">
      <c r="B18" s="19" t="s">
        <v>91</v>
      </c>
      <c r="C18" s="101">
        <v>0.19811622928053149</v>
      </c>
      <c r="D18" s="101">
        <v>0.19811622928053149</v>
      </c>
      <c r="E18" s="101">
        <v>0.19811622928053149</v>
      </c>
      <c r="F18" s="101">
        <v>0.19811622928053149</v>
      </c>
    </row>
    <row r="19" spans="1:8" ht="15.75" customHeight="1" x14ac:dyDescent="0.2">
      <c r="B19" s="19" t="s">
        <v>92</v>
      </c>
      <c r="C19" s="101">
        <v>1.4454658450420311E-2</v>
      </c>
      <c r="D19" s="101">
        <v>1.4454658450420311E-2</v>
      </c>
      <c r="E19" s="101">
        <v>1.4454658450420311E-2</v>
      </c>
      <c r="F19" s="101">
        <v>1.4454658450420311E-2</v>
      </c>
    </row>
    <row r="20" spans="1:8" ht="15.75" customHeight="1" x14ac:dyDescent="0.2">
      <c r="B20" s="19" t="s">
        <v>93</v>
      </c>
      <c r="C20" s="101">
        <v>5.0624221235120288E-2</v>
      </c>
      <c r="D20" s="101">
        <v>5.0624221235120288E-2</v>
      </c>
      <c r="E20" s="101">
        <v>5.0624221235120288E-2</v>
      </c>
      <c r="F20" s="101">
        <v>5.0624221235120288E-2</v>
      </c>
    </row>
    <row r="21" spans="1:8" ht="15.75" customHeight="1" x14ac:dyDescent="0.2">
      <c r="B21" s="19" t="s">
        <v>94</v>
      </c>
      <c r="C21" s="101">
        <v>9.1773838695757823E-2</v>
      </c>
      <c r="D21" s="101">
        <v>9.1773838695757823E-2</v>
      </c>
      <c r="E21" s="101">
        <v>9.1773838695757823E-2</v>
      </c>
      <c r="F21" s="101">
        <v>9.1773838695757823E-2</v>
      </c>
    </row>
    <row r="22" spans="1:8" ht="15.75" customHeight="1" x14ac:dyDescent="0.2">
      <c r="B22" s="19" t="s">
        <v>95</v>
      </c>
      <c r="C22" s="101">
        <v>0.30276129660337969</v>
      </c>
      <c r="D22" s="101">
        <v>0.30276129660337969</v>
      </c>
      <c r="E22" s="101">
        <v>0.30276129660337969</v>
      </c>
      <c r="F22" s="101">
        <v>0.30276129660337969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0.103690241</v>
      </c>
    </row>
    <row r="27" spans="1:8" ht="15.75" customHeight="1" x14ac:dyDescent="0.2">
      <c r="B27" s="19" t="s">
        <v>102</v>
      </c>
      <c r="C27" s="101">
        <v>9.3634809999999999E-3</v>
      </c>
    </row>
    <row r="28" spans="1:8" ht="15.75" customHeight="1" x14ac:dyDescent="0.2">
      <c r="B28" s="19" t="s">
        <v>103</v>
      </c>
      <c r="C28" s="101">
        <v>0.116756885</v>
      </c>
    </row>
    <row r="29" spans="1:8" ht="15.75" customHeight="1" x14ac:dyDescent="0.2">
      <c r="B29" s="19" t="s">
        <v>104</v>
      </c>
      <c r="C29" s="101">
        <v>0.15363832899999999</v>
      </c>
    </row>
    <row r="30" spans="1:8" ht="15.75" customHeight="1" x14ac:dyDescent="0.2">
      <c r="B30" s="19" t="s">
        <v>2</v>
      </c>
      <c r="C30" s="101">
        <v>0.13426711399999999</v>
      </c>
    </row>
    <row r="31" spans="1:8" ht="15.75" customHeight="1" x14ac:dyDescent="0.2">
      <c r="B31" s="19" t="s">
        <v>105</v>
      </c>
      <c r="C31" s="101">
        <v>6.5823823000000004E-2</v>
      </c>
    </row>
    <row r="32" spans="1:8" ht="15.75" customHeight="1" x14ac:dyDescent="0.2">
      <c r="B32" s="19" t="s">
        <v>106</v>
      </c>
      <c r="C32" s="101">
        <v>6.84434E-3</v>
      </c>
    </row>
    <row r="33" spans="2:3" ht="15.75" customHeight="1" x14ac:dyDescent="0.2">
      <c r="B33" s="19" t="s">
        <v>107</v>
      </c>
      <c r="C33" s="101">
        <v>0.192122402</v>
      </c>
    </row>
    <row r="34" spans="2:3" ht="15.75" customHeight="1" x14ac:dyDescent="0.2">
      <c r="B34" s="19" t="s">
        <v>108</v>
      </c>
      <c r="C34" s="101">
        <v>0.21749338600000001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RjaJaz3rg/BSSPIaGeEEdJR83ASOEPwFQk0LgqgJvIMoabPrBS+g34KvyQm1u+6H+1xNRJCqLRPb0B4MYRwBkg==" saltValue="422ETIrnDUBHCC2LHGJ8e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0.45978296995326162</v>
      </c>
      <c r="D2" s="52">
        <f>IFERROR(1-_xlfn.NORM.DIST(_xlfn.NORM.INV(SUM(D4:D5), 0, 1) + 1, 0, 1, TRUE), "")</f>
        <v>0.45978296995326162</v>
      </c>
      <c r="E2" s="52">
        <f>IFERROR(1-_xlfn.NORM.DIST(_xlfn.NORM.INV(SUM(E4:E5), 0, 1) + 1, 0, 1, TRUE), "")</f>
        <v>0.45765332970858608</v>
      </c>
      <c r="F2" s="52">
        <f>IFERROR(1-_xlfn.NORM.DIST(_xlfn.NORM.INV(SUM(F4:F5), 0, 1) + 1, 0, 1, TRUE), "")</f>
        <v>0.25017701585838048</v>
      </c>
      <c r="G2" s="52">
        <f>IFERROR(1-_xlfn.NORM.DIST(_xlfn.NORM.INV(SUM(G4:G5), 0, 1) + 1, 0, 1, TRUE), "")</f>
        <v>0.31120579047438734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0.35589589304673841</v>
      </c>
      <c r="D3" s="52">
        <f>IFERROR(_xlfn.NORM.DIST(_xlfn.NORM.INV(SUM(D4:D5), 0, 1) + 1, 0, 1, TRUE) - SUM(D4:D5), "")</f>
        <v>0.35589589304673841</v>
      </c>
      <c r="E3" s="52">
        <f>IFERROR(_xlfn.NORM.DIST(_xlfn.NORM.INV(SUM(E4:E5), 0, 1) + 1, 0, 1, TRUE) - SUM(E4:E5), "")</f>
        <v>0.35659275129141393</v>
      </c>
      <c r="F3" s="52">
        <f>IFERROR(_xlfn.NORM.DIST(_xlfn.NORM.INV(SUM(F4:F5), 0, 1) + 1, 0, 1, TRUE) - SUM(F4:F5), "")</f>
        <v>0.37763622414161951</v>
      </c>
      <c r="G3" s="52">
        <f>IFERROR(_xlfn.NORM.DIST(_xlfn.NORM.INV(SUM(G4:G5), 0, 1) + 1, 0, 1, TRUE) - SUM(G4:G5), "")</f>
        <v>0.38291484952561261</v>
      </c>
    </row>
    <row r="4" spans="1:15" ht="15.75" customHeight="1" x14ac:dyDescent="0.2">
      <c r="B4" s="5" t="s">
        <v>114</v>
      </c>
      <c r="C4" s="45">
        <v>9.7501773999999999E-2</v>
      </c>
      <c r="D4" s="53">
        <v>9.7501773999999999E-2</v>
      </c>
      <c r="E4" s="53">
        <v>6.8176278999999992E-2</v>
      </c>
      <c r="F4" s="53">
        <v>0.21162142</v>
      </c>
      <c r="G4" s="53">
        <v>0.16220327000000001</v>
      </c>
    </row>
    <row r="5" spans="1:15" ht="15.75" customHeight="1" x14ac:dyDescent="0.2">
      <c r="B5" s="5" t="s">
        <v>115</v>
      </c>
      <c r="C5" s="45">
        <v>8.6819362999999997E-2</v>
      </c>
      <c r="D5" s="53">
        <v>8.6819362999999997E-2</v>
      </c>
      <c r="E5" s="53">
        <v>0.11757764</v>
      </c>
      <c r="F5" s="53">
        <v>0.16056534</v>
      </c>
      <c r="G5" s="53">
        <v>0.14367609000000001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0.70147133385984539</v>
      </c>
      <c r="D8" s="52">
        <f>IFERROR(1-_xlfn.NORM.DIST(_xlfn.NORM.INV(SUM(D10:D11), 0, 1) + 1, 0, 1, TRUE), "")</f>
        <v>0.70147133385984539</v>
      </c>
      <c r="E8" s="52">
        <f>IFERROR(1-_xlfn.NORM.DIST(_xlfn.NORM.INV(SUM(E10:E11), 0, 1) + 1, 0, 1, TRUE), "")</f>
        <v>0.68358083809839942</v>
      </c>
      <c r="F8" s="52">
        <f>IFERROR(1-_xlfn.NORM.DIST(_xlfn.NORM.INV(SUM(F10:F11), 0, 1) + 1, 0, 1, TRUE), "")</f>
        <v>0.73463224279008088</v>
      </c>
      <c r="G8" s="52">
        <f>IFERROR(1-_xlfn.NORM.DIST(_xlfn.NORM.INV(SUM(G10:G11), 0, 1) + 1, 0, 1, TRUE), "")</f>
        <v>0.7961269415510005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0.23535142914015461</v>
      </c>
      <c r="D9" s="52">
        <f>IFERROR(_xlfn.NORM.DIST(_xlfn.NORM.INV(SUM(D10:D11), 0, 1) + 1, 0, 1, TRUE) - SUM(D10:D11), "")</f>
        <v>0.23535142914015461</v>
      </c>
      <c r="E9" s="52">
        <f>IFERROR(_xlfn.NORM.DIST(_xlfn.NORM.INV(SUM(E10:E11), 0, 1) + 1, 0, 1, TRUE) - SUM(E10:E11), "")</f>
        <v>0.24667989590160064</v>
      </c>
      <c r="F9" s="52">
        <f>IFERROR(_xlfn.NORM.DIST(_xlfn.NORM.INV(SUM(F10:F11), 0, 1) + 1, 0, 1, TRUE) - SUM(F10:F11), "")</f>
        <v>0.21348685020991912</v>
      </c>
      <c r="G9" s="52">
        <f>IFERROR(_xlfn.NORM.DIST(_xlfn.NORM.INV(SUM(G10:G11), 0, 1) + 1, 0, 1, TRUE) - SUM(G10:G11), "")</f>
        <v>0.17008826244899952</v>
      </c>
    </row>
    <row r="10" spans="1:15" ht="15.75" customHeight="1" x14ac:dyDescent="0.2">
      <c r="B10" s="5" t="s">
        <v>119</v>
      </c>
      <c r="C10" s="45">
        <v>3.5305971999999998E-2</v>
      </c>
      <c r="D10" s="53">
        <v>3.5305971999999998E-2</v>
      </c>
      <c r="E10" s="53">
        <v>4.5077882E-2</v>
      </c>
      <c r="F10" s="53">
        <v>3.5487905E-2</v>
      </c>
      <c r="G10" s="53">
        <v>2.2472625E-2</v>
      </c>
    </row>
    <row r="11" spans="1:15" ht="15.75" customHeight="1" x14ac:dyDescent="0.2">
      <c r="B11" s="5" t="s">
        <v>120</v>
      </c>
      <c r="C11" s="45">
        <v>2.7871264999999999E-2</v>
      </c>
      <c r="D11" s="53">
        <v>2.7871264999999999E-2</v>
      </c>
      <c r="E11" s="53">
        <v>2.4661384000000001E-2</v>
      </c>
      <c r="F11" s="53">
        <v>1.6393002E-2</v>
      </c>
      <c r="G11" s="53">
        <v>1.1312170999999999E-2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0.72753117025000014</v>
      </c>
      <c r="D14" s="54">
        <v>0.71009141495200001</v>
      </c>
      <c r="E14" s="54">
        <v>0.71009141495200001</v>
      </c>
      <c r="F14" s="54">
        <v>0.57832524795899998</v>
      </c>
      <c r="G14" s="54">
        <v>0.57832524795899998</v>
      </c>
      <c r="H14" s="45">
        <v>0.49299999999999999</v>
      </c>
      <c r="I14" s="55">
        <v>0.49299999999999999</v>
      </c>
      <c r="J14" s="55">
        <v>0.49299999999999999</v>
      </c>
      <c r="K14" s="55">
        <v>0.49299999999999999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0.33100485652864253</v>
      </c>
      <c r="D15" s="52">
        <f t="shared" si="0"/>
        <v>0.32307029106071145</v>
      </c>
      <c r="E15" s="52">
        <f t="shared" si="0"/>
        <v>0.32307029106071145</v>
      </c>
      <c r="F15" s="52">
        <f t="shared" si="0"/>
        <v>0.26312063806390623</v>
      </c>
      <c r="G15" s="52">
        <f t="shared" si="0"/>
        <v>0.26312063806390623</v>
      </c>
      <c r="H15" s="52">
        <f t="shared" si="0"/>
        <v>0.22430021</v>
      </c>
      <c r="I15" s="52">
        <f t="shared" si="0"/>
        <v>0.22430021</v>
      </c>
      <c r="J15" s="52">
        <f t="shared" si="0"/>
        <v>0.22430021</v>
      </c>
      <c r="K15" s="52">
        <f t="shared" si="0"/>
        <v>0.22430021</v>
      </c>
      <c r="L15" s="52">
        <f t="shared" si="0"/>
        <v>0.18471782</v>
      </c>
      <c r="M15" s="52">
        <f t="shared" si="0"/>
        <v>0.18471782</v>
      </c>
      <c r="N15" s="52">
        <f t="shared" si="0"/>
        <v>0.18471782</v>
      </c>
      <c r="O15" s="52">
        <f t="shared" si="0"/>
        <v>0.18471782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6sjX2SwBU8cl4CdK1kltEi5B08pkBQ6yw4lUugNYuDxNHJ7CxlQatGYekU/ndd42Ov/cXZnGmZh3IIKIoXyyOA==" saltValue="LjTnmttci1rixQ2OqccU/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0.51480320000000002</v>
      </c>
      <c r="D2" s="53">
        <v>0.36904480000000001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0.31314429999999999</v>
      </c>
      <c r="D3" s="53">
        <v>0.31275219999999998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9.5658790000000007E-2</v>
      </c>
      <c r="D4" s="53">
        <v>0.23787730000000001</v>
      </c>
      <c r="E4" s="53">
        <v>0.8988366723060609</v>
      </c>
      <c r="F4" s="53">
        <v>0.46314078569412198</v>
      </c>
      <c r="G4" s="53">
        <v>0</v>
      </c>
    </row>
    <row r="5" spans="1:7" x14ac:dyDescent="0.2">
      <c r="B5" s="3" t="s">
        <v>132</v>
      </c>
      <c r="C5" s="52">
        <v>7.639377E-2</v>
      </c>
      <c r="D5" s="52">
        <v>8.032576000000001E-2</v>
      </c>
      <c r="E5" s="52">
        <f>1-SUM(E2:E4)</f>
        <v>0.1011633276939391</v>
      </c>
      <c r="F5" s="52">
        <f>1-SUM(F2:F4)</f>
        <v>0.53685921430587802</v>
      </c>
      <c r="G5" s="52">
        <f>1-SUM(G2:G4)</f>
        <v>1</v>
      </c>
    </row>
  </sheetData>
  <sheetProtection algorithmName="SHA-512" hashValue="5jS/1XvMsJB/ZmoOCm537KlnXJaLU/IdAev7Yo3bx/RjcE0zizpBjMI6mhxfrPmWQBLu0aFl+LEPIoFApb80sQ==" saltValue="HF2/+xZ5KZ5vx3CC8Fv92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8w8xVJKoEOFKhz4EVp+ba1GbWREuyo7U6VBq1i11sIKZOQVtbgQ2OnTLsCrr/kagbjqLCAefvucHk92hsM9+Lg==" saltValue="nzFxNn/WTyOLiA3aDaHY0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JO9E9iFv2Lz1vfs1CsIoZvzXzs1cAtvUv24Rn3T2UHx99ynVzyrfYO6rQFaUsXBPdlAe4JUiyzziIOacj7w01w==" saltValue="eAON5U6lKt8fZpiuxfC2F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GQ9uc1GEOEZQWwUk5jLB5wPqNo6RYGB4QTcVBx82AhyEjp1BU7iAAeJJ6bQ//i5nt4xeMTOOSjWRKjc1B353tA==" saltValue="30iAgI9guKcPDkcEZaAQ2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x1eo7Q7ymDpLD70RzoS5PO8AEY4EjWhyRYzwWEGWr7I0f4r82E/GElDSs+YU7ot6gBs4F85bcJJ28cTPxHeT1Q==" saltValue="t6MRGdSwL9G41Hw48RWdH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2023-01-27T03:10:33Z</dcterms:modified>
</cp:coreProperties>
</file>