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5540136E-8F44-4F9F-BEF4-5CBAE0EC8FB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A2" i="2"/>
  <c r="A31" i="2" s="1"/>
  <c r="C33" i="1"/>
  <c r="C20" i="1"/>
  <c r="I7" i="2" l="1"/>
  <c r="I2" i="2"/>
  <c r="I4" i="2"/>
  <c r="I38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32" i="2"/>
  <c r="A17" i="2"/>
  <c r="A25" i="2"/>
  <c r="A33" i="2"/>
  <c r="A20" i="2"/>
  <c r="A18" i="2"/>
  <c r="A26" i="2"/>
  <c r="A34" i="2"/>
  <c r="A39" i="2"/>
  <c r="A12" i="2"/>
  <c r="A28" i="2"/>
  <c r="A24" i="2"/>
  <c r="A19" i="2"/>
  <c r="A27" i="2"/>
  <c r="A35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<sst xmlns="http://schemas.openxmlformats.org/spreadsheetml/2006/main" count="2092" uniqueCount="337">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</sst>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12326096.125</v>
      </c>
    </row>
    <row r="8" spans="1:3" ht="15" customHeight="1" x14ac:dyDescent="0.2">
      <c r="B8" s="5" t="s">
        <v>19</v>
      </c>
      <c r="C8" s="44">
        <v>3.2000000000000001E-2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0.81604232788085895</v>
      </c>
    </row>
    <row r="11" spans="1:3" ht="15" customHeight="1" x14ac:dyDescent="0.2">
      <c r="B11" s="5" t="s">
        <v>22</v>
      </c>
      <c r="C11" s="45">
        <v>0.82799999999999996</v>
      </c>
    </row>
    <row r="12" spans="1:3" ht="15" customHeight="1" x14ac:dyDescent="0.2">
      <c r="B12" s="5" t="s">
        <v>23</v>
      </c>
      <c r="C12" s="45">
        <v>0.68099999999999994</v>
      </c>
    </row>
    <row r="13" spans="1:3" ht="15" customHeight="1" x14ac:dyDescent="0.2">
      <c r="B13" s="5" t="s">
        <v>24</v>
      </c>
      <c r="C13" s="45">
        <v>0.2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0.1125</v>
      </c>
    </row>
    <row r="24" spans="1:3" ht="15" customHeight="1" x14ac:dyDescent="0.2">
      <c r="B24" s="15" t="s">
        <v>33</v>
      </c>
      <c r="C24" s="45">
        <v>0.58400000000000007</v>
      </c>
    </row>
    <row r="25" spans="1:3" ht="15" customHeight="1" x14ac:dyDescent="0.2">
      <c r="B25" s="15" t="s">
        <v>34</v>
      </c>
      <c r="C25" s="45">
        <v>0.28139999999999998</v>
      </c>
    </row>
    <row r="26" spans="1:3" ht="15" customHeight="1" x14ac:dyDescent="0.2">
      <c r="B26" s="15" t="s">
        <v>35</v>
      </c>
      <c r="C26" s="45">
        <v>2.2100000000000002E-2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0.31611757179508598</v>
      </c>
    </row>
    <row r="30" spans="1:3" ht="14.25" customHeight="1" x14ac:dyDescent="0.2">
      <c r="B30" s="25" t="s">
        <v>38</v>
      </c>
      <c r="C30" s="99">
        <v>5.6193137396614398E-2</v>
      </c>
    </row>
    <row r="31" spans="1:3" ht="14.25" customHeight="1" x14ac:dyDescent="0.2">
      <c r="B31" s="25" t="s">
        <v>39</v>
      </c>
      <c r="C31" s="99">
        <v>7.8032026110379793E-2</v>
      </c>
    </row>
    <row r="32" spans="1:3" ht="14.25" customHeight="1" x14ac:dyDescent="0.2">
      <c r="B32" s="25" t="s">
        <v>40</v>
      </c>
      <c r="C32" s="99">
        <v>0.54965726469791998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11.1415100089785</v>
      </c>
    </row>
    <row r="38" spans="1:5" ht="15" customHeight="1" x14ac:dyDescent="0.2">
      <c r="B38" s="11" t="s">
        <v>45</v>
      </c>
      <c r="C38" s="43">
        <v>17.325358912399299</v>
      </c>
      <c r="D38" s="12"/>
      <c r="E38" s="13"/>
    </row>
    <row r="39" spans="1:5" ht="15" customHeight="1" x14ac:dyDescent="0.2">
      <c r="B39" s="11" t="s">
        <v>46</v>
      </c>
      <c r="C39" s="43">
        <v>20.280601178447501</v>
      </c>
      <c r="D39" s="12"/>
      <c r="E39" s="12"/>
    </row>
    <row r="40" spans="1:5" ht="15" customHeight="1" x14ac:dyDescent="0.2">
      <c r="B40" s="11" t="s">
        <v>47</v>
      </c>
      <c r="C40" s="100">
        <v>0.37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9.0475372810000003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9.4284E-3</v>
      </c>
      <c r="D45" s="12"/>
    </row>
    <row r="46" spans="1:5" ht="15.75" customHeight="1" x14ac:dyDescent="0.2">
      <c r="B46" s="11" t="s">
        <v>52</v>
      </c>
      <c r="C46" s="45">
        <v>7.8881199999999999E-2</v>
      </c>
      <c r="D46" s="12"/>
    </row>
    <row r="47" spans="1:5" ht="15.75" customHeight="1" x14ac:dyDescent="0.2">
      <c r="B47" s="11" t="s">
        <v>53</v>
      </c>
      <c r="C47" s="45">
        <v>7.7892599999999992E-2</v>
      </c>
      <c r="D47" s="12"/>
      <c r="E47" s="13"/>
    </row>
    <row r="48" spans="1:5" ht="15" customHeight="1" x14ac:dyDescent="0.2">
      <c r="B48" s="11" t="s">
        <v>54</v>
      </c>
      <c r="C48" s="46">
        <v>0.83379779999999992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0.59136299999999997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qifNfWiiSAJSpk2CpAbjB6p4pN2/82FS8yv88oHuj+K/1Qae9iwFgMw2DVJjT3KQfeUKJLfAsVqopcKaPg19GA==" saltValue="ur+ro0HKuZj5Defg+w65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0.15700899968743301</v>
      </c>
      <c r="C2" s="98">
        <v>0.95</v>
      </c>
      <c r="D2" s="56">
        <v>53.780271394236287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39.784890774088787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347.78517426090019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0.95829964668228185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12.9171902178847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12.9171902178847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12.9171902178847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12.9171902178847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12.9171902178847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12.9171902178847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0.22568962428729</v>
      </c>
      <c r="C16" s="98">
        <v>0.95</v>
      </c>
      <c r="D16" s="56">
        <v>0.62395601778004439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8.03774489307912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8.03774489307912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0.35698020940000003</v>
      </c>
      <c r="C21" s="98">
        <v>0.95</v>
      </c>
      <c r="D21" s="56">
        <v>12.62389598237889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22.241140820701322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0.1</v>
      </c>
      <c r="C23" s="98">
        <v>0.95</v>
      </c>
      <c r="D23" s="56">
        <v>4.2199693960316731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0.64891979094384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0.20135377322435399</v>
      </c>
      <c r="C27" s="98">
        <v>0.95</v>
      </c>
      <c r="D27" s="56">
        <v>18.478294846889369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0.28365869999999999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103.9500061944096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3.9648996179997198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0.35294160000000002</v>
      </c>
      <c r="C32" s="98">
        <v>0.95</v>
      </c>
      <c r="D32" s="56">
        <v>1.329958673761263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0.94193021882439099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1.6949318349361399E-2</v>
      </c>
      <c r="C38" s="98">
        <v>0.95</v>
      </c>
      <c r="D38" s="56">
        <v>5.0532276389922108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0.34690110000000002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QaZOtJwVZeF/hPrte/HctYVFrokYbDaTZYAA+8Juki7ljZpAJ3CsHmB/SAX1CZXMLlVTks8QkN3OaHbRb0FJCQ==" saltValue="mvr5UK5bqf3L4A3Q51bQ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CbbqEoolhbtv8uixg5qtzhoUIrxtaOa/nYhVolK5PSYhPHKgoALg0IyHJQkvX3uFV1MvnFnBlPaEChz45zbWQ==" saltValue="cJ8etaSVWbDYTsNEfz9W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wGoskMgA38y9CNNsfhufxCngaRLFcW7Ye4iStGKRLqP5O1X3C8CuJdzMWF9WI4rm00mXXENogz67ecMqD2Alw==" saltValue="wa9JeZIM/sNw8Mrf0Wnb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0.17488930076360706</v>
      </c>
      <c r="C3" s="21">
        <f>frac_mam_1_5months * 2.6</f>
        <v>0.17488930076360706</v>
      </c>
      <c r="D3" s="21">
        <f>frac_mam_6_11months * 2.6</f>
        <v>0.13471304178237906</v>
      </c>
      <c r="E3" s="21">
        <f>frac_mam_12_23months * 2.6</f>
        <v>0.14317111745476724</v>
      </c>
      <c r="F3" s="21">
        <f>frac_mam_24_59months * 2.6</f>
        <v>0.10243702679872506</v>
      </c>
    </row>
    <row r="4" spans="1:6" ht="15.75" customHeight="1" x14ac:dyDescent="0.2">
      <c r="A4" s="3" t="s">
        <v>208</v>
      </c>
      <c r="B4" s="21">
        <f>frac_sam_1month * 2.6</f>
        <v>0.23607291579246517</v>
      </c>
      <c r="C4" s="21">
        <f>frac_sam_1_5months * 2.6</f>
        <v>0.23607291579246517</v>
      </c>
      <c r="D4" s="21">
        <f>frac_sam_6_11months * 2.6</f>
        <v>0.18909107744693765</v>
      </c>
      <c r="E4" s="21">
        <f>frac_sam_12_23months * 2.6</f>
        <v>0.1169336281716824</v>
      </c>
      <c r="F4" s="21">
        <f>frac_sam_24_59months * 2.6</f>
        <v>9.5383666455745725E-2</v>
      </c>
    </row>
  </sheetData>
  <sheetProtection algorithmName="SHA-512" hashValue="vCRSaF/9tFiC3F46jDjjcRax56RylPiifk6/eGY34FVGC6+6r75PcGg0EjwQmeFLnS4boi81B0T7zDmgJlTgpw==" saltValue="UGbXO5T0JCT/amGMX+iK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0.68099999999999994</v>
      </c>
      <c r="E10" s="60">
        <f>IF(ISBLANK(comm_deliv), frac_children_health_facility,1)</f>
        <v>0.68099999999999994</v>
      </c>
      <c r="F10" s="60">
        <f>IF(ISBLANK(comm_deliv), frac_children_health_facility,1)</f>
        <v>0.68099999999999994</v>
      </c>
      <c r="G10" s="60">
        <f>IF(ISBLANK(comm_deliv), frac_children_health_facility,1)</f>
        <v>0.68099999999999994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0.82799999999999996</v>
      </c>
      <c r="I18" s="60">
        <f>frac_PW_health_facility</f>
        <v>0.82799999999999996</v>
      </c>
      <c r="J18" s="60">
        <f>frac_PW_health_facility</f>
        <v>0.82799999999999996</v>
      </c>
      <c r="K18" s="60">
        <f>frac_PW_health_facility</f>
        <v>0.82799999999999996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</v>
      </c>
      <c r="M24" s="60">
        <f>famplan_unmet_need</f>
        <v>0.2</v>
      </c>
      <c r="N24" s="60">
        <f>famplan_unmet_need</f>
        <v>0.2</v>
      </c>
      <c r="O24" s="60">
        <f>famplan_unmet_need</f>
        <v>0.2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9.1375454895019734E-2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3.9160909240722748E-2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5.3421307983398558E-2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0.81604232788085884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SRHLq+VypSTuBwHThPzACzqTgHJjOp+C347EAsE4lyoPK15HbhBLjPXM288Qc20qb+K1G1dZxLwkbysmxjCHQ==" saltValue="+tCJVNMjdWvJBz7YbQs5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OZmt2SPvr1+JQpCV81VOcWHDJfG9fMweUOSewwgImkN1T7a2v6s6PpYJNNpJ3iQRc8SHPgFBIbZxOqBIbTHqBA==" saltValue="z1StoElqUpGOR00dc5BG1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afIeC4SdKJZ4VMwTb66QJgcDqLV1cOHxfsYHL/4ndYfGKqz/2Mz7XY8SgE+W4DoM5yaOo+1ZLx1Hxxgu2kHJw==" saltValue="5mJKSgplJFZzVyPi8QPB1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P5a3Pbf40oyx5e2ibhOc6KAlL46N/EzdD/BOrKr09eQYEYwwz5q1CcGvdr0oZwohY/uxhzmbO3aMcgkHkn00g==" saltValue="O60rFGFoDqWHI7KV9eY/d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AT0nHbru3lIdDFoo6eQO3RhNuz2Gpiukog1lDC6lm0JLmXmB/GCjtbd2MfgzrozS1Ck1Hx5QxOFh+UpxBYuOg==" saltValue="BIN1CjRfAWW9CK8kZ50iU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Ozxs0oEKS30axUCOfBIk2BkTvlJZIQb+Vln5geb5OjxzIjYdy/l5WydKE9+ZFUsQlI4xOM2fwbhXrWRNmOz+w==" saltValue="gsFG9quEIebB32wYaU6Zn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2408502.2752</v>
      </c>
      <c r="C2" s="49">
        <v>4379000</v>
      </c>
      <c r="D2" s="49">
        <v>7881000</v>
      </c>
      <c r="E2" s="49">
        <v>7892000</v>
      </c>
      <c r="F2" s="49">
        <v>5909000</v>
      </c>
      <c r="G2" s="17">
        <f t="shared" ref="G2:G11" si="0">C2+D2+E2+F2</f>
        <v>26061000</v>
      </c>
      <c r="H2" s="17">
        <f t="shared" ref="H2:H11" si="1">(B2 + stillbirth*B2/(1000-stillbirth))/(1-abortion)</f>
        <v>2761923.0049912739</v>
      </c>
      <c r="I2" s="17">
        <f t="shared" ref="I2:I11" si="2">G2-H2</f>
        <v>23299076.995008726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2398744.3391999998</v>
      </c>
      <c r="C3" s="50">
        <v>4424000</v>
      </c>
      <c r="D3" s="50">
        <v>7905000</v>
      </c>
      <c r="E3" s="50">
        <v>7976000</v>
      </c>
      <c r="F3" s="50">
        <v>6111000</v>
      </c>
      <c r="G3" s="17">
        <f t="shared" si="0"/>
        <v>26416000</v>
      </c>
      <c r="H3" s="17">
        <f t="shared" si="1"/>
        <v>2750733.2011878309</v>
      </c>
      <c r="I3" s="17">
        <f t="shared" si="2"/>
        <v>23665266.79881217</v>
      </c>
    </row>
    <row r="4" spans="1:9" ht="15.75" customHeight="1" x14ac:dyDescent="0.2">
      <c r="A4" s="5">
        <f t="shared" si="3"/>
        <v>2023</v>
      </c>
      <c r="B4" s="49">
        <v>2386877.3855999992</v>
      </c>
      <c r="C4" s="50">
        <v>4470000</v>
      </c>
      <c r="D4" s="50">
        <v>7951000</v>
      </c>
      <c r="E4" s="50">
        <v>8012000</v>
      </c>
      <c r="F4" s="50">
        <v>6313000</v>
      </c>
      <c r="G4" s="17">
        <f t="shared" si="0"/>
        <v>26746000</v>
      </c>
      <c r="H4" s="17">
        <f t="shared" si="1"/>
        <v>2737124.9050759734</v>
      </c>
      <c r="I4" s="17">
        <f t="shared" si="2"/>
        <v>24008875.094924025</v>
      </c>
    </row>
    <row r="5" spans="1:9" ht="15.75" customHeight="1" x14ac:dyDescent="0.2">
      <c r="A5" s="5">
        <f t="shared" si="3"/>
        <v>2024</v>
      </c>
      <c r="B5" s="49">
        <v>2373041.52</v>
      </c>
      <c r="C5" s="50">
        <v>4562000</v>
      </c>
      <c r="D5" s="50">
        <v>8017000</v>
      </c>
      <c r="E5" s="50">
        <v>8013000</v>
      </c>
      <c r="F5" s="50">
        <v>6525000</v>
      </c>
      <c r="G5" s="17">
        <f t="shared" si="0"/>
        <v>27117000</v>
      </c>
      <c r="H5" s="17">
        <f t="shared" si="1"/>
        <v>2721258.7811830933</v>
      </c>
      <c r="I5" s="17">
        <f t="shared" si="2"/>
        <v>24395741.218816906</v>
      </c>
    </row>
    <row r="6" spans="1:9" ht="15.75" customHeight="1" x14ac:dyDescent="0.2">
      <c r="A6" s="5">
        <f t="shared" si="3"/>
        <v>2025</v>
      </c>
      <c r="B6" s="49">
        <v>2357388.7080000001</v>
      </c>
      <c r="C6" s="50">
        <v>4722000</v>
      </c>
      <c r="D6" s="50">
        <v>8105000</v>
      </c>
      <c r="E6" s="50">
        <v>7988000</v>
      </c>
      <c r="F6" s="50">
        <v>6749000</v>
      </c>
      <c r="G6" s="17">
        <f t="shared" si="0"/>
        <v>27564000</v>
      </c>
      <c r="H6" s="17">
        <f t="shared" si="1"/>
        <v>2703309.0943587315</v>
      </c>
      <c r="I6" s="17">
        <f t="shared" si="2"/>
        <v>24860690.905641269</v>
      </c>
    </row>
    <row r="7" spans="1:9" ht="15.75" customHeight="1" x14ac:dyDescent="0.2">
      <c r="A7" s="5">
        <f t="shared" si="3"/>
        <v>2026</v>
      </c>
      <c r="B7" s="49">
        <v>2371204.7999999998</v>
      </c>
      <c r="C7" s="50">
        <v>4932000</v>
      </c>
      <c r="D7" s="50">
        <v>8204000</v>
      </c>
      <c r="E7" s="50">
        <v>7941000</v>
      </c>
      <c r="F7" s="50">
        <v>6959000</v>
      </c>
      <c r="G7" s="17">
        <f t="shared" si="0"/>
        <v>28036000</v>
      </c>
      <c r="H7" s="17">
        <f t="shared" si="1"/>
        <v>2719152.5430973079</v>
      </c>
      <c r="I7" s="17">
        <f t="shared" si="2"/>
        <v>25316847.45690269</v>
      </c>
    </row>
    <row r="8" spans="1:9" ht="15.75" customHeight="1" x14ac:dyDescent="0.2">
      <c r="A8" s="5">
        <f t="shared" si="3"/>
        <v>2027</v>
      </c>
      <c r="B8" s="49">
        <v>2384230.932</v>
      </c>
      <c r="C8" s="50">
        <v>5210000</v>
      </c>
      <c r="D8" s="50">
        <v>8317000</v>
      </c>
      <c r="E8" s="50">
        <v>7869000</v>
      </c>
      <c r="F8" s="50">
        <v>7178000</v>
      </c>
      <c r="G8" s="17">
        <f t="shared" si="0"/>
        <v>28574000</v>
      </c>
      <c r="H8" s="17">
        <f t="shared" si="1"/>
        <v>2734090.1140547055</v>
      </c>
      <c r="I8" s="17">
        <f t="shared" si="2"/>
        <v>25839909.885945294</v>
      </c>
    </row>
    <row r="9" spans="1:9" ht="15.75" customHeight="1" x14ac:dyDescent="0.2">
      <c r="A9" s="5">
        <f t="shared" si="3"/>
        <v>2028</v>
      </c>
      <c r="B9" s="49">
        <v>2396574.5359999998</v>
      </c>
      <c r="C9" s="50">
        <v>5511000</v>
      </c>
      <c r="D9" s="50">
        <v>8458000</v>
      </c>
      <c r="E9" s="50">
        <v>7786000</v>
      </c>
      <c r="F9" s="50">
        <v>7394000</v>
      </c>
      <c r="G9" s="17">
        <f t="shared" si="0"/>
        <v>29149000</v>
      </c>
      <c r="H9" s="17">
        <f t="shared" si="1"/>
        <v>2748245.0036735125</v>
      </c>
      <c r="I9" s="17">
        <f t="shared" si="2"/>
        <v>26400754.996326488</v>
      </c>
    </row>
    <row r="10" spans="1:9" ht="15.75" customHeight="1" x14ac:dyDescent="0.2">
      <c r="A10" s="5">
        <f t="shared" si="3"/>
        <v>2029</v>
      </c>
      <c r="B10" s="49">
        <v>2408400.472000001</v>
      </c>
      <c r="C10" s="50">
        <v>5767000</v>
      </c>
      <c r="D10" s="50">
        <v>8642000</v>
      </c>
      <c r="E10" s="50">
        <v>7714000</v>
      </c>
      <c r="F10" s="50">
        <v>7585000</v>
      </c>
      <c r="G10" s="17">
        <f t="shared" si="0"/>
        <v>29708000</v>
      </c>
      <c r="H10" s="17">
        <f t="shared" si="1"/>
        <v>2761806.2633120343</v>
      </c>
      <c r="I10" s="17">
        <f t="shared" si="2"/>
        <v>26946193.736687966</v>
      </c>
    </row>
    <row r="11" spans="1:9" ht="15.75" customHeight="1" x14ac:dyDescent="0.2">
      <c r="A11" s="5">
        <f t="shared" si="3"/>
        <v>2030</v>
      </c>
      <c r="B11" s="49">
        <v>2419827.1680000001</v>
      </c>
      <c r="C11" s="50">
        <v>5933000</v>
      </c>
      <c r="D11" s="50">
        <v>8878000</v>
      </c>
      <c r="E11" s="50">
        <v>7668000</v>
      </c>
      <c r="F11" s="50">
        <v>7737000</v>
      </c>
      <c r="G11" s="17">
        <f t="shared" si="0"/>
        <v>30216000</v>
      </c>
      <c r="H11" s="17">
        <f t="shared" si="1"/>
        <v>2774909.6989526832</v>
      </c>
      <c r="I11" s="17">
        <f t="shared" si="2"/>
        <v>27441090.301047318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ZqOjXwp40i329dxea/uRd9Xz/5SJvsucEAYjBGxrss29MVopEES1DRFtIOlQ03a7q9hDP0z5CcgApRCMmgnmA==" saltValue="U0b8oSpluQHdUt3UA30x3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sEflxLxt+hrKBFk7RxlreTwCan2z5HKe8zoloGiZv/8cuBE2ePhZkMuloCVvLmtrqHGcWtjYZrwHYQtlL3K6g==" saltValue="Zuzx7OEMjifjjvjNyszqB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3LMsIp6+TkxePuvUTrF660sKQ9wF3FCh+eCoVBExf+ZxEeNEElN4s0LcI27z3CcBDDjblVun+XT64N1QPh5Uw==" saltValue="t3Vqjd36vzDt4O8BYJU5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dImE0ecDvm4Dz4TptQMb9rEDcGFvRfPkBAMElAzCxQBcUPN/xow3PC+zXOi4AssVyKUaeQmEZwYLbAtMsex+2w==" saltValue="v/U41kg+bi96ygGWQOUL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M+Drm7/bjtaqi7ITpRlLRpNPwjdgy0R600axdBp89zxX9CxZUWhbcM2TlDBNOUye1gr91QTf7Suqm0JhTfTm+A==" saltValue="o4ouMcUAvwAIIy3AEoxu/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84KxgEF9LHyAPKyAXVZvE013U4Hbm3G5kQS9Upz5BOoPE6QUPpoYei4WBLgtCwwtpex8jnEoWM8XVDBfn0/ng==" saltValue="zzYCajY5d66l0TdoLy/y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BMOzO4maZUSWxk2nxipcBKmyRwMasWpsU4AlFoJmuYUfi8lHgafNmzrqHMY4JpkxERyKNBXfHktJaLdLzAGhQ==" saltValue="Dd+piCIG4sJT6bJ/lsop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kJFYpJjRysmr0+zj+oUTSR+uPq+B91OspV8sfIMFAMkjDqQFe1UGpys+U31zlONavCG11t/MtaLhqJAW1YAjA==" saltValue="AsCy7hCaR9KVzCDZlBWW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gHi6FjJoRlknnbQSP6u4dPjSKdqwbIqp7sogV8ymaCoQIw5si0pbSsyAa40KkEM7Dy71T/zcVJsW/QPNb+ghg==" saltValue="kqG8YZZ+cPO5Zuea/mcJ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zl+hZLjvt2tpDiWPQoVvnC6VAL8Zm11Lz4+7hgzjUrh+GL2+VnwssYi29oVMue4HhmvTk77BB9q6ytTANOFSw==" saltValue="tKsSZcROMVBc5tuGS3+mX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7.4336559318333065E-2</v>
      </c>
    </row>
    <row r="5" spans="1:8" ht="15.75" customHeight="1" x14ac:dyDescent="0.2">
      <c r="B5" s="19" t="s">
        <v>80</v>
      </c>
      <c r="C5" s="101">
        <v>4.2641103559561799E-2</v>
      </c>
    </row>
    <row r="6" spans="1:8" ht="15.75" customHeight="1" x14ac:dyDescent="0.2">
      <c r="B6" s="19" t="s">
        <v>81</v>
      </c>
      <c r="C6" s="101">
        <v>0.1804728791553005</v>
      </c>
    </row>
    <row r="7" spans="1:8" ht="15.75" customHeight="1" x14ac:dyDescent="0.2">
      <c r="B7" s="19" t="s">
        <v>82</v>
      </c>
      <c r="C7" s="101">
        <v>0.3762460752399866</v>
      </c>
    </row>
    <row r="8" spans="1:8" ht="15.75" customHeight="1" x14ac:dyDescent="0.2">
      <c r="B8" s="19" t="s">
        <v>83</v>
      </c>
      <c r="C8" s="101">
        <v>1.558712877092844E-2</v>
      </c>
    </row>
    <row r="9" spans="1:8" ht="15.75" customHeight="1" x14ac:dyDescent="0.2">
      <c r="B9" s="19" t="s">
        <v>84</v>
      </c>
      <c r="C9" s="101">
        <v>0.21371329561643729</v>
      </c>
    </row>
    <row r="10" spans="1:8" ht="15.75" customHeight="1" x14ac:dyDescent="0.2">
      <c r="B10" s="19" t="s">
        <v>85</v>
      </c>
      <c r="C10" s="101">
        <v>9.70029583394523E-2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0.1133879336821451</v>
      </c>
      <c r="D14" s="55">
        <v>0.1133879336821451</v>
      </c>
      <c r="E14" s="55">
        <v>0.1133879336821451</v>
      </c>
      <c r="F14" s="55">
        <v>0.1133879336821451</v>
      </c>
    </row>
    <row r="15" spans="1:8" ht="15.75" customHeight="1" x14ac:dyDescent="0.2">
      <c r="B15" s="19" t="s">
        <v>88</v>
      </c>
      <c r="C15" s="101">
        <v>0.20001360095657131</v>
      </c>
      <c r="D15" s="101">
        <v>0.20001360095657131</v>
      </c>
      <c r="E15" s="101">
        <v>0.20001360095657131</v>
      </c>
      <c r="F15" s="101">
        <v>0.20001360095657131</v>
      </c>
    </row>
    <row r="16" spans="1:8" ht="15.75" customHeight="1" x14ac:dyDescent="0.2">
      <c r="B16" s="19" t="s">
        <v>89</v>
      </c>
      <c r="C16" s="101">
        <v>2.524105267197271E-2</v>
      </c>
      <c r="D16" s="101">
        <v>2.524105267197271E-2</v>
      </c>
      <c r="E16" s="101">
        <v>2.524105267197271E-2</v>
      </c>
      <c r="F16" s="101">
        <v>2.524105267197271E-2</v>
      </c>
    </row>
    <row r="17" spans="1:8" ht="15.75" customHeight="1" x14ac:dyDescent="0.2">
      <c r="B17" s="19" t="s">
        <v>90</v>
      </c>
      <c r="C17" s="101">
        <v>2.4159920061617929E-3</v>
      </c>
      <c r="D17" s="101">
        <v>2.4159920061617929E-3</v>
      </c>
      <c r="E17" s="101">
        <v>2.4159920061617929E-3</v>
      </c>
      <c r="F17" s="101">
        <v>2.4159920061617929E-3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1.818257471320613E-2</v>
      </c>
      <c r="D19" s="101">
        <v>1.818257471320613E-2</v>
      </c>
      <c r="E19" s="101">
        <v>1.818257471320613E-2</v>
      </c>
      <c r="F19" s="101">
        <v>1.818257471320613E-2</v>
      </c>
    </row>
    <row r="20" spans="1:8" ht="15.75" customHeight="1" x14ac:dyDescent="0.2">
      <c r="B20" s="19" t="s">
        <v>93</v>
      </c>
      <c r="C20" s="101">
        <v>2.2047312594763169E-3</v>
      </c>
      <c r="D20" s="101">
        <v>2.2047312594763169E-3</v>
      </c>
      <c r="E20" s="101">
        <v>2.2047312594763169E-3</v>
      </c>
      <c r="F20" s="101">
        <v>2.2047312594763169E-3</v>
      </c>
    </row>
    <row r="21" spans="1:8" ht="15.75" customHeight="1" x14ac:dyDescent="0.2">
      <c r="B21" s="19" t="s">
        <v>94</v>
      </c>
      <c r="C21" s="101">
        <v>0.1065386215759607</v>
      </c>
      <c r="D21" s="101">
        <v>0.1065386215759607</v>
      </c>
      <c r="E21" s="101">
        <v>0.1065386215759607</v>
      </c>
      <c r="F21" s="101">
        <v>0.1065386215759607</v>
      </c>
    </row>
    <row r="22" spans="1:8" ht="15.75" customHeight="1" x14ac:dyDescent="0.2">
      <c r="B22" s="19" t="s">
        <v>95</v>
      </c>
      <c r="C22" s="101">
        <v>0.53201549313450591</v>
      </c>
      <c r="D22" s="101">
        <v>0.53201549313450591</v>
      </c>
      <c r="E22" s="101">
        <v>0.53201549313450591</v>
      </c>
      <c r="F22" s="101">
        <v>0.53201549313450591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2.7001540000000001E-2</v>
      </c>
    </row>
    <row r="27" spans="1:8" ht="15.75" customHeight="1" x14ac:dyDescent="0.2">
      <c r="B27" s="19" t="s">
        <v>102</v>
      </c>
      <c r="C27" s="101">
        <v>1.6281780999999999E-2</v>
      </c>
    </row>
    <row r="28" spans="1:8" ht="15.75" customHeight="1" x14ac:dyDescent="0.2">
      <c r="B28" s="19" t="s">
        <v>103</v>
      </c>
      <c r="C28" s="101">
        <v>0.425831776</v>
      </c>
    </row>
    <row r="29" spans="1:8" ht="15.75" customHeight="1" x14ac:dyDescent="0.2">
      <c r="B29" s="19" t="s">
        <v>104</v>
      </c>
      <c r="C29" s="101">
        <v>0.19528870200000001</v>
      </c>
    </row>
    <row r="30" spans="1:8" ht="15.75" customHeight="1" x14ac:dyDescent="0.2">
      <c r="B30" s="19" t="s">
        <v>2</v>
      </c>
      <c r="C30" s="101">
        <v>4.8735185E-2</v>
      </c>
    </row>
    <row r="31" spans="1:8" ht="15.75" customHeight="1" x14ac:dyDescent="0.2">
      <c r="B31" s="19" t="s">
        <v>105</v>
      </c>
      <c r="C31" s="101">
        <v>2.3526106000000001E-2</v>
      </c>
    </row>
    <row r="32" spans="1:8" ht="15.75" customHeight="1" x14ac:dyDescent="0.2">
      <c r="B32" s="19" t="s">
        <v>106</v>
      </c>
      <c r="C32" s="101">
        <v>7.7799310000000003E-3</v>
      </c>
    </row>
    <row r="33" spans="2:3" ht="15.75" customHeight="1" x14ac:dyDescent="0.2">
      <c r="B33" s="19" t="s">
        <v>107</v>
      </c>
      <c r="C33" s="101">
        <v>0.13107344500000001</v>
      </c>
    </row>
    <row r="34" spans="2:3" ht="15.75" customHeight="1" x14ac:dyDescent="0.2">
      <c r="B34" s="19" t="s">
        <v>108</v>
      </c>
      <c r="C34" s="101">
        <v>0.124481534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b3XcbXiQw+vZ5X+gfF2JN7X26CaQ6iLqaxsvz7e4WMz1WlDbDzWFqLRnLudvcs0KgUhSXAxeSrL7Dszn3yCFlA==" saltValue="PqJfbxM3verndmHhCn6Z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0.41894618340868817</v>
      </c>
      <c r="D2" s="52">
        <f>IFERROR(1-_xlfn.NORM.DIST(_xlfn.NORM.INV(SUM(D4:D5), 0, 1) + 1, 0, 1, TRUE), "")</f>
        <v>0.41894618340868817</v>
      </c>
      <c r="E2" s="52">
        <f>IFERROR(1-_xlfn.NORM.DIST(_xlfn.NORM.INV(SUM(E4:E5), 0, 1) + 1, 0, 1, TRUE), "")</f>
        <v>0.46841160866712928</v>
      </c>
      <c r="F2" s="52">
        <f>IFERROR(1-_xlfn.NORM.DIST(_xlfn.NORM.INV(SUM(F4:F5), 0, 1) + 1, 0, 1, TRUE), "")</f>
        <v>0.38200494431968857</v>
      </c>
      <c r="G2" s="52">
        <f>IFERROR(1-_xlfn.NORM.DIST(_xlfn.NORM.INV(SUM(G4:G5), 0, 1) + 1, 0, 1, TRUE), "")</f>
        <v>0.40237288412060357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0.36786625615220181</v>
      </c>
      <c r="D3" s="52">
        <f>IFERROR(_xlfn.NORM.DIST(_xlfn.NORM.INV(SUM(D4:D5), 0, 1) + 1, 0, 1, TRUE) - SUM(D4:D5), "")</f>
        <v>0.36786625615220181</v>
      </c>
      <c r="E3" s="52">
        <f>IFERROR(_xlfn.NORM.DIST(_xlfn.NORM.INV(SUM(E4:E5), 0, 1) + 1, 0, 1, TRUE) - SUM(E4:E5), "")</f>
        <v>0.35299444284940362</v>
      </c>
      <c r="F3" s="52">
        <f>IFERROR(_xlfn.NORM.DIST(_xlfn.NORM.INV(SUM(F4:F5), 0, 1) + 1, 0, 1, TRUE) - SUM(F4:F5), "")</f>
        <v>0.37596292263749942</v>
      </c>
      <c r="G3" s="52">
        <f>IFERROR(_xlfn.NORM.DIST(_xlfn.NORM.INV(SUM(G4:G5), 0, 1) + 1, 0, 1, TRUE) - SUM(G4:G5), "")</f>
        <v>0.37183908138070443</v>
      </c>
    </row>
    <row r="4" spans="1:15" ht="15.75" customHeight="1" x14ac:dyDescent="0.2">
      <c r="B4" s="5" t="s">
        <v>114</v>
      </c>
      <c r="C4" s="45">
        <v>0.104703389108181</v>
      </c>
      <c r="D4" s="53">
        <v>0.104703389108181</v>
      </c>
      <c r="E4" s="53">
        <v>8.4055960178375203E-2</v>
      </c>
      <c r="F4" s="53">
        <v>0.115142248570919</v>
      </c>
      <c r="G4" s="53">
        <v>0.121500127017498</v>
      </c>
    </row>
    <row r="5" spans="1:15" ht="15.75" customHeight="1" x14ac:dyDescent="0.2">
      <c r="B5" s="5" t="s">
        <v>115</v>
      </c>
      <c r="C5" s="45">
        <v>0.108484171330929</v>
      </c>
      <c r="D5" s="53">
        <v>0.108484171330929</v>
      </c>
      <c r="E5" s="53">
        <v>9.45379883050919E-2</v>
      </c>
      <c r="F5" s="53">
        <v>0.12688988447189301</v>
      </c>
      <c r="G5" s="53">
        <v>0.104287907481194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0.50097866517931777</v>
      </c>
      <c r="D8" s="52">
        <f>IFERROR(1-_xlfn.NORM.DIST(_xlfn.NORM.INV(SUM(D10:D11), 0, 1) + 1, 0, 1, TRUE), "")</f>
        <v>0.50097866517931777</v>
      </c>
      <c r="E8" s="52">
        <f>IFERROR(1-_xlfn.NORM.DIST(_xlfn.NORM.INV(SUM(E10:E11), 0, 1) + 1, 0, 1, TRUE), "")</f>
        <v>0.56063786714663832</v>
      </c>
      <c r="F8" s="52">
        <f>IFERROR(1-_xlfn.NORM.DIST(_xlfn.NORM.INV(SUM(F10:F11), 0, 1) + 1, 0, 1, TRUE), "")</f>
        <v>0.61076829749944217</v>
      </c>
      <c r="G8" s="52">
        <f>IFERROR(1-_xlfn.NORM.DIST(_xlfn.NORM.INV(SUM(G10:G11), 0, 1) + 1, 0, 1, TRUE), "")</f>
        <v>0.66709635305480475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0.34095894383757752</v>
      </c>
      <c r="D9" s="52">
        <f>IFERROR(_xlfn.NORM.DIST(_xlfn.NORM.INV(SUM(D10:D11), 0, 1) + 1, 0, 1, TRUE) - SUM(D10:D11), "")</f>
        <v>0.34095894383757752</v>
      </c>
      <c r="E9" s="52">
        <f>IFERROR(_xlfn.NORM.DIST(_xlfn.NORM.INV(SUM(E10:E11), 0, 1) + 1, 0, 1, TRUE) - SUM(E10:E11), "")</f>
        <v>0.31482208699593217</v>
      </c>
      <c r="F9" s="52">
        <f>IFERROR(_xlfn.NORM.DIST(_xlfn.NORM.INV(SUM(F10:F11), 0, 1) + 1, 0, 1, TRUE) - SUM(F10:F11), "")</f>
        <v>0.28919141572115414</v>
      </c>
      <c r="G9" s="52">
        <f>IFERROR(_xlfn.NORM.DIST(_xlfn.NORM.INV(SUM(G10:G11), 0, 1) + 1, 0, 1, TRUE) - SUM(G10:G11), "")</f>
        <v>0.25681876492424494</v>
      </c>
    </row>
    <row r="10" spans="1:15" ht="15.75" customHeight="1" x14ac:dyDescent="0.2">
      <c r="B10" s="5" t="s">
        <v>119</v>
      </c>
      <c r="C10" s="45">
        <v>6.7265115678310408E-2</v>
      </c>
      <c r="D10" s="53">
        <v>6.7265115678310408E-2</v>
      </c>
      <c r="E10" s="53">
        <v>5.18127083778381E-2</v>
      </c>
      <c r="F10" s="53">
        <v>5.5065814405679703E-2</v>
      </c>
      <c r="G10" s="53">
        <v>3.9398856461048098E-2</v>
      </c>
    </row>
    <row r="11" spans="1:15" ht="15.75" customHeight="1" x14ac:dyDescent="0.2">
      <c r="B11" s="5" t="s">
        <v>120</v>
      </c>
      <c r="C11" s="45">
        <v>9.0797275304794298E-2</v>
      </c>
      <c r="D11" s="53">
        <v>9.0797275304794298E-2</v>
      </c>
      <c r="E11" s="53">
        <v>7.2727337479591397E-2</v>
      </c>
      <c r="F11" s="53">
        <v>4.4974472373723998E-2</v>
      </c>
      <c r="G11" s="53">
        <v>3.6686025559902198E-2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0.53595509000000008</v>
      </c>
      <c r="D14" s="54">
        <v>0.52223759440999995</v>
      </c>
      <c r="E14" s="54">
        <v>0.52223759440999995</v>
      </c>
      <c r="F14" s="54">
        <v>0.30702391420699998</v>
      </c>
      <c r="G14" s="54">
        <v>0.30702391420699998</v>
      </c>
      <c r="H14" s="45">
        <v>0.22600000000000001</v>
      </c>
      <c r="I14" s="55">
        <v>0.22600000000000001</v>
      </c>
      <c r="J14" s="55">
        <v>0.22600000000000001</v>
      </c>
      <c r="K14" s="55">
        <v>0.22600000000000001</v>
      </c>
      <c r="L14" s="45">
        <v>0.28899999999999998</v>
      </c>
      <c r="M14" s="55">
        <v>0.28899999999999998</v>
      </c>
      <c r="N14" s="55">
        <v>0.28899999999999998</v>
      </c>
      <c r="O14" s="55">
        <v>0.28899999999999998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0.31694400988767002</v>
      </c>
      <c r="D15" s="52">
        <f t="shared" si="0"/>
        <v>0.3088319905430808</v>
      </c>
      <c r="E15" s="52">
        <f t="shared" si="0"/>
        <v>0.3088319905430808</v>
      </c>
      <c r="F15" s="52">
        <f t="shared" si="0"/>
        <v>0.18156258297719413</v>
      </c>
      <c r="G15" s="52">
        <f t="shared" si="0"/>
        <v>0.18156258297719413</v>
      </c>
      <c r="H15" s="52">
        <f t="shared" si="0"/>
        <v>0.133648038</v>
      </c>
      <c r="I15" s="52">
        <f t="shared" si="0"/>
        <v>0.133648038</v>
      </c>
      <c r="J15" s="52">
        <f t="shared" si="0"/>
        <v>0.133648038</v>
      </c>
      <c r="K15" s="52">
        <f t="shared" si="0"/>
        <v>0.133648038</v>
      </c>
      <c r="L15" s="52">
        <f t="shared" si="0"/>
        <v>0.17090390699999997</v>
      </c>
      <c r="M15" s="52">
        <f t="shared" si="0"/>
        <v>0.17090390699999997</v>
      </c>
      <c r="N15" s="52">
        <f t="shared" si="0"/>
        <v>0.17090390699999997</v>
      </c>
      <c r="O15" s="52">
        <f t="shared" si="0"/>
        <v>0.17090390699999997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ZqCbiXbIdveQM7xdqkwJccZToBhvDZxC0UG0GUHChyMd36n6qxOssTy7ooy+vLogCeozrts2kNJIqIXX8hVqg==" saltValue="lpX7f62s4S1ouEKXisfH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0.70579636096954301</v>
      </c>
      <c r="D2" s="53">
        <v>0.35294160000000002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0.15333433449268299</v>
      </c>
      <c r="D3" s="53">
        <v>0.30136089999999999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0.107103563845158</v>
      </c>
      <c r="D4" s="53">
        <v>0.27389649999999999</v>
      </c>
      <c r="E4" s="53">
        <v>0.88846325874328602</v>
      </c>
      <c r="F4" s="53">
        <v>0.50463616847991899</v>
      </c>
      <c r="G4" s="53">
        <v>0</v>
      </c>
    </row>
    <row r="5" spans="1:7" x14ac:dyDescent="0.2">
      <c r="B5" s="3" t="s">
        <v>132</v>
      </c>
      <c r="C5" s="52">
        <v>3.3765759319067001E-2</v>
      </c>
      <c r="D5" s="52">
        <v>7.1801036596298204E-2</v>
      </c>
      <c r="E5" s="52">
        <f>1-SUM(E2:E4)</f>
        <v>0.11153674125671398</v>
      </c>
      <c r="F5" s="52">
        <f>1-SUM(F2:F4)</f>
        <v>0.49536383152008101</v>
      </c>
      <c r="G5" s="52">
        <f>1-SUM(G2:G4)</f>
        <v>1</v>
      </c>
    </row>
  </sheetData>
  <sheetProtection algorithmName="SHA-512" hashValue="vs5ZwTZtlRQdXbcagINCvR8Sq2oNM1k97gHOfi395gq8AKCMT3yxVnnyFmPSsfrhYqFcM539PKsNyFDDSrOeNg==" saltValue="EIl1LuATC3xzzo8prSDjv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+qJ9DyJJv+SrkCEUmHD8e08NBthbC++/pEuw+AkLN3RSKaI6pD2HfCBsYuml0boUeeOULewfvMOyAQVVpvBNZA==" saltValue="NGGNZS6edLoRlI+9d2mwq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h9VCRXcPGhsc+XuR6JYYH9QIvUHR+bjLbnygFKGd3rqpw/NSm1J5osmQBlpXcgBkbkiEOjmwcnlLUaQaV/SJFA==" saltValue="xg3nL9uSFspcXmT50QcAI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9FvKhg5s9xuEPpbnQ3/jDt+xIQC9Y1gAcSZ1ByCeYHtP5+3YOQiNNdTY1Jtjc/8HNBv5WA3gv3vk/MGCZKM5Qw==" saltValue="oNk1p3QWObYqOQc+1Jear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blZsc6Rh6rSYzkW/QuYSZS3+igP6VU33nQA0zI/GQLdlKoWF+w8pa9mWj9GQXDVbPoCuFVzeUGOX3pTngyWkg==" saltValue="d3hKRVjYBmIiNuYz2mhXa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2023-01-27T03:14:56Z</dcterms:modified>
</cp:coreProperties>
</file>