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A9EE41D-39C2-4E90-8CB3-F5874460A48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I39" i="2"/>
  <c r="H39" i="2"/>
  <c r="G39" i="2"/>
  <c r="H38" i="2"/>
  <c r="I38" i="2" s="1"/>
  <c r="G38" i="2"/>
  <c r="A24" i="2"/>
  <c r="A2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A31" i="2" l="1"/>
  <c r="A32" i="2"/>
  <c r="A27" i="2"/>
  <c r="I4" i="2"/>
  <c r="A13" i="2"/>
  <c r="A33" i="2"/>
  <c r="A25" i="2"/>
  <c r="A29" i="2"/>
  <c r="A30" i="2"/>
  <c r="A14" i="2"/>
  <c r="A35" i="2"/>
  <c r="A3" i="2"/>
  <c r="I5" i="2"/>
  <c r="A15" i="2"/>
  <c r="A37" i="2"/>
  <c r="A16" i="2"/>
  <c r="A38" i="2"/>
  <c r="I6" i="2"/>
  <c r="A17" i="2"/>
  <c r="A19" i="2"/>
  <c r="I7" i="2"/>
  <c r="A21" i="2"/>
  <c r="A22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<sst xmlns="http://schemas.openxmlformats.org/spreadsheetml/2006/main" count="2092" uniqueCount="337">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</sst>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1600835.109375</v>
      </c>
    </row>
    <row r="8" spans="1:3" ht="15" customHeight="1" x14ac:dyDescent="0.2">
      <c r="B8" s="5" t="s">
        <v>19</v>
      </c>
      <c r="C8" s="44">
        <v>0.14199999999999999</v>
      </c>
    </row>
    <row r="9" spans="1:3" ht="15" customHeight="1" x14ac:dyDescent="0.2">
      <c r="B9" s="5" t="s">
        <v>20</v>
      </c>
      <c r="C9" s="45">
        <v>0.17799999999999999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0.75599999999999989</v>
      </c>
    </row>
    <row r="12" spans="1:3" ht="15" customHeight="1" x14ac:dyDescent="0.2">
      <c r="B12" s="5" t="s">
        <v>23</v>
      </c>
      <c r="C12" s="45">
        <v>0.68799999999999994</v>
      </c>
    </row>
    <row r="13" spans="1:3" ht="15" customHeight="1" x14ac:dyDescent="0.2">
      <c r="B13" s="5" t="s">
        <v>24</v>
      </c>
      <c r="C13" s="45">
        <v>0.436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0.1135</v>
      </c>
    </row>
    <row r="24" spans="1:3" ht="15" customHeight="1" x14ac:dyDescent="0.2">
      <c r="B24" s="15" t="s">
        <v>33</v>
      </c>
      <c r="C24" s="45">
        <v>0.59699999999999998</v>
      </c>
    </row>
    <row r="25" spans="1:3" ht="15" customHeight="1" x14ac:dyDescent="0.2">
      <c r="B25" s="15" t="s">
        <v>34</v>
      </c>
      <c r="C25" s="45">
        <v>0.25979999999999998</v>
      </c>
    </row>
    <row r="26" spans="1:3" ht="15" customHeight="1" x14ac:dyDescent="0.2">
      <c r="B26" s="15" t="s">
        <v>35</v>
      </c>
      <c r="C26" s="45">
        <v>2.9700000000000001E-2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0.38913864529221698</v>
      </c>
    </row>
    <row r="30" spans="1:3" ht="14.25" customHeight="1" x14ac:dyDescent="0.2">
      <c r="B30" s="25" t="s">
        <v>38</v>
      </c>
      <c r="C30" s="99">
        <v>3.1744721789365098E-2</v>
      </c>
    </row>
    <row r="31" spans="1:3" ht="14.25" customHeight="1" x14ac:dyDescent="0.2">
      <c r="B31" s="25" t="s">
        <v>39</v>
      </c>
      <c r="C31" s="99">
        <v>4.94640797290107E-2</v>
      </c>
    </row>
    <row r="32" spans="1:3" ht="14.25" customHeight="1" x14ac:dyDescent="0.2">
      <c r="B32" s="25" t="s">
        <v>40</v>
      </c>
      <c r="C32" s="99">
        <v>0.52965255318940696</v>
      </c>
    </row>
    <row r="33" spans="1:5" ht="13.15" customHeight="1" x14ac:dyDescent="0.2">
      <c r="B33" s="27" t="s">
        <v>41</v>
      </c>
      <c r="C33" s="48">
        <f>SUM(C29:C32)</f>
        <v>0.99999999999999978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14.490743071716301</v>
      </c>
    </row>
    <row r="38" spans="1:5" ht="15" customHeight="1" x14ac:dyDescent="0.2">
      <c r="B38" s="11" t="s">
        <v>45</v>
      </c>
      <c r="C38" s="43">
        <v>22.8336007086824</v>
      </c>
      <c r="D38" s="12"/>
      <c r="E38" s="13"/>
    </row>
    <row r="39" spans="1:5" ht="15" customHeight="1" x14ac:dyDescent="0.2">
      <c r="B39" s="11" t="s">
        <v>46</v>
      </c>
      <c r="C39" s="43">
        <v>26.590383208930799</v>
      </c>
      <c r="D39" s="12"/>
      <c r="E39" s="12"/>
    </row>
    <row r="40" spans="1:5" ht="15" customHeight="1" x14ac:dyDescent="0.2">
      <c r="B40" s="11" t="s">
        <v>47</v>
      </c>
      <c r="C40" s="100">
        <v>1.6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12.448621490000001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4.9230000000000003E-3</v>
      </c>
      <c r="D45" s="12"/>
    </row>
    <row r="46" spans="1:5" ht="15.75" customHeight="1" x14ac:dyDescent="0.2">
      <c r="B46" s="11" t="s">
        <v>52</v>
      </c>
      <c r="C46" s="45">
        <v>5.8199099999999997E-2</v>
      </c>
      <c r="D46" s="12"/>
    </row>
    <row r="47" spans="1:5" ht="15.75" customHeight="1" x14ac:dyDescent="0.2">
      <c r="B47" s="11" t="s">
        <v>53</v>
      </c>
      <c r="C47" s="45">
        <v>9.0050399999999989E-2</v>
      </c>
      <c r="D47" s="12"/>
      <c r="E47" s="13"/>
    </row>
    <row r="48" spans="1:5" ht="15" customHeight="1" x14ac:dyDescent="0.2">
      <c r="B48" s="11" t="s">
        <v>54</v>
      </c>
      <c r="C48" s="46">
        <v>0.84682749999999996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0.47050399999999998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0.12122239999999999</v>
      </c>
    </row>
    <row r="63" spans="1:4" ht="15.75" customHeight="1" x14ac:dyDescent="0.2">
      <c r="A63" s="4"/>
    </row>
  </sheetData>
  <sheetProtection algorithmName="SHA-512" hashValue="c1OJNdocPP5ElSsVsZrS0rNIA0Vl6NMJ6MJCdfzH8ByaOdjU9rnLR1cgQBNGoDQnXa1L7sbTRYvGwnBnf1LsUg==" saltValue="J3yPBwHpIsgE43a5bf/6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0.100715702176094</v>
      </c>
      <c r="C2" s="98">
        <v>0.95</v>
      </c>
      <c r="D2" s="56">
        <v>39.696912528269593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42.56131478053868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126.9907238189386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0.60121428364803742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13.57902668055927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13.57902668055927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13.57902668055927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13.57902668055927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13.57902668055927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13.57902668055927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0.13862586460113499</v>
      </c>
      <c r="C16" s="98">
        <v>0.95</v>
      </c>
      <c r="D16" s="56">
        <v>0.31826941840934792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3.014096374602512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3.014096374602512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0.22613632678985601</v>
      </c>
      <c r="C21" s="98">
        <v>0.95</v>
      </c>
      <c r="D21" s="56">
        <v>5.9848115273531732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23.193313917820198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0.16600000000000001</v>
      </c>
      <c r="C23" s="98">
        <v>0.95</v>
      </c>
      <c r="D23" s="56">
        <v>4.4856136591440912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0.446460891796717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0.11199888986349101</v>
      </c>
      <c r="C27" s="98">
        <v>0.95</v>
      </c>
      <c r="D27" s="56">
        <v>19.58054575546414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0.35232950000000002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71.806854509052982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2.46E-2</v>
      </c>
      <c r="C31" s="98">
        <v>0.95</v>
      </c>
      <c r="D31" s="56">
        <v>3.2115414876650559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0.6358279</v>
      </c>
      <c r="C32" s="98">
        <v>0.95</v>
      </c>
      <c r="D32" s="56">
        <v>0.63634500895123969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0.59226965979775503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0.73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5.40418550372124E-2</v>
      </c>
      <c r="C38" s="98">
        <v>0.95</v>
      </c>
      <c r="D38" s="56">
        <v>3.6117709663371329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0.40625600000000001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GiQUvMdRMU7uGKSDtEbD2Y/qhTZbxnlLYh/T6WJzbeGXS2UscQNJkga6uPjJwDpm2yyvuHNG3hX6qY59mejnQ==" saltValue="y/Fr7gc5LTyULrWPBxey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Ro4NBWGdvgIpIClooXrFITcYTca5wBpG97bZ4/2bcNvJTU/LyOI8BYIhgJ9fOdn0i+VPUUyvehlgUKWB6OQqw==" saltValue="pL68fEvH88ix5VNSyeG9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Ggi70/GJgd/6yqzDaXn1guFnkFPoAkqg5rKfMk4joVXBlZx02izWKTgE53lFOueOe8tMdUc73crMbrd6spLoYQ==" saltValue="ru2TzBOGMsU3Q6dVkmM4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0.2005583137273789</v>
      </c>
      <c r="C3" s="21">
        <f>frac_mam_1_5months * 2.6</f>
        <v>0.2005583137273789</v>
      </c>
      <c r="D3" s="21">
        <f>frac_mam_6_11months * 2.6</f>
        <v>0.20224882662296284</v>
      </c>
      <c r="E3" s="21">
        <f>frac_mam_12_23months * 2.6</f>
        <v>0.20557026565074926</v>
      </c>
      <c r="F3" s="21">
        <f>frac_mam_24_59months * 2.6</f>
        <v>0.18171818405389795</v>
      </c>
    </row>
    <row r="4" spans="1:6" ht="15.75" customHeight="1" x14ac:dyDescent="0.2">
      <c r="A4" s="3" t="s">
        <v>208</v>
      </c>
      <c r="B4" s="21">
        <f>frac_sam_1month * 2.6</f>
        <v>0.14292396605014818</v>
      </c>
      <c r="C4" s="21">
        <f>frac_sam_1_5months * 2.6</f>
        <v>0.14292396605014818</v>
      </c>
      <c r="D4" s="21">
        <f>frac_sam_6_11months * 2.6</f>
        <v>8.0035730823874537E-2</v>
      </c>
      <c r="E4" s="21">
        <f>frac_sam_12_23months * 2.6</f>
        <v>8.0878827348351501E-2</v>
      </c>
      <c r="F4" s="21">
        <f>frac_sam_24_59months * 2.6</f>
        <v>4.539911821484572E-2</v>
      </c>
    </row>
  </sheetData>
  <sheetProtection algorithmName="SHA-512" hashValue="fgjvJ9/Blmcge+ktzgAsN5tlRNATqJWRhP9pfB7ao52S3FV5Hf9ApXUKd+0mF0sUselPA09NrQADqcTDeGCktA==" saltValue="4Ay6rabPybIf/fhodfzc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0.14199999999999999</v>
      </c>
      <c r="E2" s="60">
        <f>food_insecure</f>
        <v>0.14199999999999999</v>
      </c>
      <c r="F2" s="60">
        <f>food_insecure</f>
        <v>0.14199999999999999</v>
      </c>
      <c r="G2" s="60">
        <f>food_insecure</f>
        <v>0.14199999999999999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0.14199999999999999</v>
      </c>
      <c r="F5" s="60">
        <f>food_insecure</f>
        <v>0.14199999999999999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0.14199999999999999</v>
      </c>
      <c r="F8" s="60">
        <f>food_insecure</f>
        <v>0.14199999999999999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0.14199999999999999</v>
      </c>
      <c r="F9" s="60">
        <f>food_insecure</f>
        <v>0.14199999999999999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0.68799999999999994</v>
      </c>
      <c r="E10" s="60">
        <f>IF(ISBLANK(comm_deliv), frac_children_health_facility,1)</f>
        <v>0.68799999999999994</v>
      </c>
      <c r="F10" s="60">
        <f>IF(ISBLANK(comm_deliv), frac_children_health_facility,1)</f>
        <v>0.68799999999999994</v>
      </c>
      <c r="G10" s="60">
        <f>IF(ISBLANK(comm_deliv), frac_children_health_facility,1)</f>
        <v>0.68799999999999994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0.14199999999999999</v>
      </c>
      <c r="I15" s="60">
        <f>food_insecure</f>
        <v>0.14199999999999999</v>
      </c>
      <c r="J15" s="60">
        <f>food_insecure</f>
        <v>0.14199999999999999</v>
      </c>
      <c r="K15" s="60">
        <f>food_insecure</f>
        <v>0.14199999999999999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0.75599999999999989</v>
      </c>
      <c r="I18" s="60">
        <f>frac_PW_health_facility</f>
        <v>0.75599999999999989</v>
      </c>
      <c r="J18" s="60">
        <f>frac_PW_health_facility</f>
        <v>0.75599999999999989</v>
      </c>
      <c r="K18" s="60">
        <f>frac_PW_health_facility</f>
        <v>0.75599999999999989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0.17799999999999999</v>
      </c>
      <c r="I19" s="60">
        <f>frac_malaria_risk</f>
        <v>0.17799999999999999</v>
      </c>
      <c r="J19" s="60">
        <f>frac_malaria_risk</f>
        <v>0.17799999999999999</v>
      </c>
      <c r="K19" s="60">
        <f>frac_malaria_risk</f>
        <v>0.17799999999999999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0.436</v>
      </c>
      <c r="M24" s="60">
        <f>famplan_unmet_need</f>
        <v>0.436</v>
      </c>
      <c r="N24" s="60">
        <f>famplan_unmet_need</f>
        <v>0.436</v>
      </c>
      <c r="O24" s="60">
        <f>famplan_unmet_need</f>
        <v>0.436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9.6641300650271988E-2</v>
      </c>
      <c r="M25" s="60">
        <f>(1-food_insecure)*(0.49)+food_insecure*(0.7)</f>
        <v>0.51981999999999995</v>
      </c>
      <c r="N25" s="60">
        <f>(1-food_insecure)*(0.49)+food_insecure*(0.7)</f>
        <v>0.51981999999999995</v>
      </c>
      <c r="O25" s="60">
        <f>(1-food_insecure)*(0.49)+food_insecure*(0.7)</f>
        <v>0.51981999999999995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4.1417700278687998E-2</v>
      </c>
      <c r="M26" s="60">
        <f>(1-food_insecure)*(0.21)+food_insecure*(0.3)</f>
        <v>0.22277999999999998</v>
      </c>
      <c r="N26" s="60">
        <f>(1-food_insecure)*(0.21)+food_insecure*(0.3)</f>
        <v>0.22277999999999998</v>
      </c>
      <c r="O26" s="60">
        <f>(1-food_insecure)*(0.21)+food_insecure*(0.3)</f>
        <v>0.22277999999999998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4.7854008671039998E-2</v>
      </c>
      <c r="M27" s="60">
        <f>(1-food_insecure)*(0.3)</f>
        <v>0.25739999999999996</v>
      </c>
      <c r="N27" s="60">
        <f>(1-food_insecure)*(0.3)</f>
        <v>0.25739999999999996</v>
      </c>
      <c r="O27" s="60">
        <f>(1-food_insecure)*(0.3)</f>
        <v>0.25739999999999996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0.17799999999999999</v>
      </c>
      <c r="D34" s="60">
        <f t="shared" si="3"/>
        <v>0.17799999999999999</v>
      </c>
      <c r="E34" s="60">
        <f t="shared" si="3"/>
        <v>0.17799999999999999</v>
      </c>
      <c r="F34" s="60">
        <f t="shared" si="3"/>
        <v>0.17799999999999999</v>
      </c>
      <c r="G34" s="60">
        <f t="shared" si="3"/>
        <v>0.17799999999999999</v>
      </c>
      <c r="H34" s="60">
        <f t="shared" si="3"/>
        <v>0.17799999999999999</v>
      </c>
      <c r="I34" s="60">
        <f t="shared" si="3"/>
        <v>0.17799999999999999</v>
      </c>
      <c r="J34" s="60">
        <f t="shared" si="3"/>
        <v>0.17799999999999999</v>
      </c>
      <c r="K34" s="60">
        <f t="shared" si="3"/>
        <v>0.17799999999999999</v>
      </c>
      <c r="L34" s="60">
        <f t="shared" si="3"/>
        <v>0.17799999999999999</v>
      </c>
      <c r="M34" s="60">
        <f t="shared" si="3"/>
        <v>0.17799999999999999</v>
      </c>
      <c r="N34" s="60">
        <f t="shared" si="3"/>
        <v>0.17799999999999999</v>
      </c>
      <c r="O34" s="60">
        <f t="shared" si="3"/>
        <v>0.17799999999999999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DYDs87xAyMJCftFXUBy1xbE+1u8WuvyRcu+s1LXk7jGbcBWq2toDCE9VE8J0762uaON7p0hgDMBEeSEGdngIw==" saltValue="wYHvtz6VYjIrPDDnf2Zh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abmVzLuDlFQyWuJRuAneUn9aSfHIlVP2/QaU1LlHxb8hozYX9z2UvcEEs7Yf6fz5l4Tbg5Tt4EHY2vHaIk53Nw==" saltValue="lidLXGVPo7+sxKzJBdJe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mvCPHHX4H7d57HtGjnlB6ch8UiejudzCjk/Vv+zQ+g9Yg03dAj7t/akG4fcYOHbSjw87ys9TV6mY3rRSkfubA==" saltValue="tixFmsMEJUhdLTuyGs4y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4mIT8HW3wa6R1gN/JI45ip26Ppu3H1jDXNkTKlcZDjtBVVOQS8HQyW5T0E3OVJgVlNbH8x/I0Gqwhfol5DPsw==" saltValue="VKkL5FGGTMtUwHdUFtuq7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X5JNSVFsYyX4kx+qrYYqTYUJbeGwhwPoE0IE1/FSaNRXZMATI40jmhpzADniY4g1am61wZRPvmOgTwl9rHEtg==" saltValue="kvSGRHRC3jGaxSZOuViq7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Fk0az2watXehukOFd9adUKfsisWZOkOuX/DBCnEE+VwZH4aGZvPtsQxSRiPCPvojPMqZVH05b//gMw/NAzm+w==" saltValue="JOM+vr5Exo2B5iQWy1uWf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356793.19679999998</v>
      </c>
      <c r="C2" s="49">
        <v>732000</v>
      </c>
      <c r="D2" s="49">
        <v>1531000</v>
      </c>
      <c r="E2" s="49">
        <v>1493000</v>
      </c>
      <c r="F2" s="49">
        <v>804000</v>
      </c>
      <c r="G2" s="17">
        <f t="shared" ref="G2:G11" si="0">C2+D2+E2+F2</f>
        <v>4560000</v>
      </c>
      <c r="H2" s="17">
        <f t="shared" ref="H2:H11" si="1">(B2 + stillbirth*B2/(1000-stillbirth))/(1-abortion)</f>
        <v>410557.69185111712</v>
      </c>
      <c r="I2" s="17">
        <f t="shared" ref="I2:I11" si="2">G2-H2</f>
        <v>4149442.3081488828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353732.90180000011</v>
      </c>
      <c r="C3" s="50">
        <v>744000</v>
      </c>
      <c r="D3" s="50">
        <v>1515000</v>
      </c>
      <c r="E3" s="50">
        <v>1471000</v>
      </c>
      <c r="F3" s="50">
        <v>882000</v>
      </c>
      <c r="G3" s="17">
        <f t="shared" si="0"/>
        <v>4612000</v>
      </c>
      <c r="H3" s="17">
        <f t="shared" si="1"/>
        <v>407036.24675952882</v>
      </c>
      <c r="I3" s="17">
        <f t="shared" si="2"/>
        <v>4204963.7532404708</v>
      </c>
    </row>
    <row r="4" spans="1:9" ht="15.75" customHeight="1" x14ac:dyDescent="0.2">
      <c r="A4" s="5">
        <f t="shared" si="3"/>
        <v>2023</v>
      </c>
      <c r="B4" s="49">
        <v>350370.33600000013</v>
      </c>
      <c r="C4" s="50">
        <v>760000</v>
      </c>
      <c r="D4" s="50">
        <v>1491000</v>
      </c>
      <c r="E4" s="50">
        <v>1437000</v>
      </c>
      <c r="F4" s="50">
        <v>979000</v>
      </c>
      <c r="G4" s="17">
        <f t="shared" si="0"/>
        <v>4667000</v>
      </c>
      <c r="H4" s="17">
        <f t="shared" si="1"/>
        <v>403166.98225020763</v>
      </c>
      <c r="I4" s="17">
        <f t="shared" si="2"/>
        <v>4263833.017749792</v>
      </c>
    </row>
    <row r="5" spans="1:9" ht="15.75" customHeight="1" x14ac:dyDescent="0.2">
      <c r="A5" s="5">
        <f t="shared" si="3"/>
        <v>2024</v>
      </c>
      <c r="B5" s="49">
        <v>346731.97820000013</v>
      </c>
      <c r="C5" s="50">
        <v>776000</v>
      </c>
      <c r="D5" s="50">
        <v>1469000</v>
      </c>
      <c r="E5" s="50">
        <v>1409000</v>
      </c>
      <c r="F5" s="50">
        <v>1078000</v>
      </c>
      <c r="G5" s="17">
        <f t="shared" si="0"/>
        <v>4732000</v>
      </c>
      <c r="H5" s="17">
        <f t="shared" si="1"/>
        <v>398980.36716367101</v>
      </c>
      <c r="I5" s="17">
        <f t="shared" si="2"/>
        <v>4333019.6328363288</v>
      </c>
    </row>
    <row r="6" spans="1:9" ht="15.75" customHeight="1" x14ac:dyDescent="0.2">
      <c r="A6" s="5">
        <f t="shared" si="3"/>
        <v>2025</v>
      </c>
      <c r="B6" s="49">
        <v>342823.25</v>
      </c>
      <c r="C6" s="50">
        <v>792000</v>
      </c>
      <c r="D6" s="50">
        <v>1455000</v>
      </c>
      <c r="E6" s="50">
        <v>1397000</v>
      </c>
      <c r="F6" s="50">
        <v>1166000</v>
      </c>
      <c r="G6" s="17">
        <f t="shared" si="0"/>
        <v>4810000</v>
      </c>
      <c r="H6" s="17">
        <f t="shared" si="1"/>
        <v>394482.64007061499</v>
      </c>
      <c r="I6" s="17">
        <f t="shared" si="2"/>
        <v>4415517.3599293847</v>
      </c>
    </row>
    <row r="7" spans="1:9" ht="15.75" customHeight="1" x14ac:dyDescent="0.2">
      <c r="A7" s="5">
        <f t="shared" si="3"/>
        <v>2026</v>
      </c>
      <c r="B7" s="49">
        <v>341466.17839999998</v>
      </c>
      <c r="C7" s="50">
        <v>805000</v>
      </c>
      <c r="D7" s="50">
        <v>1450000</v>
      </c>
      <c r="E7" s="50">
        <v>1403000</v>
      </c>
      <c r="F7" s="50">
        <v>1246000</v>
      </c>
      <c r="G7" s="17">
        <f t="shared" si="0"/>
        <v>4904000</v>
      </c>
      <c r="H7" s="17">
        <f t="shared" si="1"/>
        <v>392921.07390632224</v>
      </c>
      <c r="I7" s="17">
        <f t="shared" si="2"/>
        <v>4511078.926093678</v>
      </c>
    </row>
    <row r="8" spans="1:9" ht="15.75" customHeight="1" x14ac:dyDescent="0.2">
      <c r="A8" s="5">
        <f t="shared" si="3"/>
        <v>2027</v>
      </c>
      <c r="B8" s="49">
        <v>339913.75799999997</v>
      </c>
      <c r="C8" s="50">
        <v>817000</v>
      </c>
      <c r="D8" s="50">
        <v>1450000</v>
      </c>
      <c r="E8" s="50">
        <v>1425000</v>
      </c>
      <c r="F8" s="50">
        <v>1319000</v>
      </c>
      <c r="G8" s="17">
        <f t="shared" si="0"/>
        <v>5011000</v>
      </c>
      <c r="H8" s="17">
        <f t="shared" si="1"/>
        <v>391134.72219916276</v>
      </c>
      <c r="I8" s="17">
        <f t="shared" si="2"/>
        <v>4619865.2778008375</v>
      </c>
    </row>
    <row r="9" spans="1:9" ht="15.75" customHeight="1" x14ac:dyDescent="0.2">
      <c r="A9" s="5">
        <f t="shared" si="3"/>
        <v>2028</v>
      </c>
      <c r="B9" s="49">
        <v>338169.52159999998</v>
      </c>
      <c r="C9" s="50">
        <v>828000</v>
      </c>
      <c r="D9" s="50">
        <v>1456000</v>
      </c>
      <c r="E9" s="50">
        <v>1455000</v>
      </c>
      <c r="F9" s="50">
        <v>1380000</v>
      </c>
      <c r="G9" s="17">
        <f t="shared" si="0"/>
        <v>5119000</v>
      </c>
      <c r="H9" s="17">
        <f t="shared" si="1"/>
        <v>389127.65010011679</v>
      </c>
      <c r="I9" s="17">
        <f t="shared" si="2"/>
        <v>4729872.3498998834</v>
      </c>
    </row>
    <row r="10" spans="1:9" ht="15.75" customHeight="1" x14ac:dyDescent="0.2">
      <c r="A10" s="5">
        <f t="shared" si="3"/>
        <v>2029</v>
      </c>
      <c r="B10" s="49">
        <v>336255.07439999998</v>
      </c>
      <c r="C10" s="50">
        <v>837000</v>
      </c>
      <c r="D10" s="50">
        <v>1466000</v>
      </c>
      <c r="E10" s="50">
        <v>1480000</v>
      </c>
      <c r="F10" s="50">
        <v>1423000</v>
      </c>
      <c r="G10" s="17">
        <f t="shared" si="0"/>
        <v>5206000</v>
      </c>
      <c r="H10" s="17">
        <f t="shared" si="1"/>
        <v>386924.7184560938</v>
      </c>
      <c r="I10" s="17">
        <f t="shared" si="2"/>
        <v>4819075.2815439058</v>
      </c>
    </row>
    <row r="11" spans="1:9" ht="15.75" customHeight="1" x14ac:dyDescent="0.2">
      <c r="A11" s="5">
        <f t="shared" si="3"/>
        <v>2030</v>
      </c>
      <c r="B11" s="49">
        <v>334190.84399999998</v>
      </c>
      <c r="C11" s="50">
        <v>845000</v>
      </c>
      <c r="D11" s="50">
        <v>1481000</v>
      </c>
      <c r="E11" s="50">
        <v>1489000</v>
      </c>
      <c r="F11" s="50">
        <v>1446000</v>
      </c>
      <c r="G11" s="17">
        <f t="shared" si="0"/>
        <v>5261000</v>
      </c>
      <c r="H11" s="17">
        <f t="shared" si="1"/>
        <v>384549.43306367652</v>
      </c>
      <c r="I11" s="17">
        <f t="shared" si="2"/>
        <v>4876450.5669363234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ydKwO01+s/RjNJJqbQPdZPsrO5eJMZ7jAl/8zroM3edq/eRyKKbX2IdOEUR+mUfpynKgcgtxcZiOrnGjXS6dA==" saltValue="iDfyZQBAVwAeDHa5dEGE/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OGimNZrKGhEpA27LCXS99GGpV5IVeDzlkxfBns69WVv6fEyGmjLxhKyhsnomnF9IS1I9KhJ1V1f+BRVVE6/tg==" saltValue="mzGkm8eATjmHM8mCAJ8h8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8pRYCB8HQInt/53GBDZeA+l0cYQSEE+jmY+otML3AE3mDCZaFBFxzr7LdTy3JN+IDSC3uJ+yZWdQQnebI9Sxw==" saltValue="xCbH092l/0K56FyQ3A7x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Rb83qyzG0+TH7N5NnBTV9fT80rBxISuIpBdZV0gj0sTLLfVrXiLJYM83yO77ZBx+7EuwfYuA3mITKY737tnrw==" saltValue="lsghLgppXFLxnkWhhMF6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6sGSrv0OFV6vAEkLSopCa2f4ps8kOXlb/EpGuMg0sF7H6P78guT8QZSdvV/sOWnLaw5NRvKhAcd19PgEp8sSYg==" saltValue="ZaVZ3M1/p10Nts2aG6Kzp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nG7CNXCgB8nI27weVJitKepMFpEWuxUgfdx6Ig2BvjQGuvGdjmt8HQ0XIgytalIavC2fd+7ngNvwwSo2DK7hyQ==" saltValue="tvgGs9f+bEC2POoQV2RRn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5kYxguNUtcUGUJoqtjvVRm/SEHg7VMR957d0jI7bBcRZxaIow2toTh4XnXnCaBf3ls97XhfnTI6Jc4oCh3c7OA==" saltValue="8V6vz4umjK9kJ3fxTPoOR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eZt83clD55MZgbHcU0MPdI1S4kqD6vfVb6jut7f75xH+y7UTWqrvgASNxDY3ihqceIST3rpa5a0eNLrykXJOQ==" saltValue="Ae2yIGFiLOpsyOyTboqk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KVbO0uQUutsJFNsKJ3F9s6KcsPNsjRy9ZmVA9/yXUvWmlZRgDbr+YSPGlkBoTqVv4ywYcCWa/iujVqdr46iDcg==" saltValue="7W+GCKUiHkjw5ocfo6ho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G3dDnDMKGFvQjru58PBFshznVMpFCnO4v4ylk2bZbCIRAPwSDkmY2GGjwFTeKfuhGobKedzRwM3LIYqrNM2dGQ==" saltValue="P4hxcMaWnCJmv/+gXYo8D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3.3048458442007408E-3</v>
      </c>
    </row>
    <row r="4" spans="1:8" ht="15.75" customHeight="1" x14ac:dyDescent="0.2">
      <c r="B4" s="19" t="s">
        <v>79</v>
      </c>
      <c r="C4" s="101">
        <v>0.16086401800353381</v>
      </c>
    </row>
    <row r="5" spans="1:8" ht="15.75" customHeight="1" x14ac:dyDescent="0.2">
      <c r="B5" s="19" t="s">
        <v>80</v>
      </c>
      <c r="C5" s="101">
        <v>5.5284278883781859E-2</v>
      </c>
    </row>
    <row r="6" spans="1:8" ht="15.75" customHeight="1" x14ac:dyDescent="0.2">
      <c r="B6" s="19" t="s">
        <v>81</v>
      </c>
      <c r="C6" s="101">
        <v>0.2310749536057104</v>
      </c>
    </row>
    <row r="7" spans="1:8" ht="15.75" customHeight="1" x14ac:dyDescent="0.2">
      <c r="B7" s="19" t="s">
        <v>82</v>
      </c>
      <c r="C7" s="101">
        <v>0.31128333106656503</v>
      </c>
    </row>
    <row r="8" spans="1:8" ht="15.75" customHeight="1" x14ac:dyDescent="0.2">
      <c r="B8" s="19" t="s">
        <v>83</v>
      </c>
      <c r="C8" s="101">
        <v>2.9736399061303211E-3</v>
      </c>
    </row>
    <row r="9" spans="1:8" ht="15.75" customHeight="1" x14ac:dyDescent="0.2">
      <c r="B9" s="19" t="s">
        <v>84</v>
      </c>
      <c r="C9" s="101">
        <v>0.15495940926118229</v>
      </c>
    </row>
    <row r="10" spans="1:8" ht="15.75" customHeight="1" x14ac:dyDescent="0.2">
      <c r="B10" s="19" t="s">
        <v>85</v>
      </c>
      <c r="C10" s="101">
        <v>8.0255523428895581E-2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0.14882508823111379</v>
      </c>
      <c r="D14" s="55">
        <v>0.14882508823111379</v>
      </c>
      <c r="E14" s="55">
        <v>0.14882508823111379</v>
      </c>
      <c r="F14" s="55">
        <v>0.14882508823111379</v>
      </c>
    </row>
    <row r="15" spans="1:8" ht="15.75" customHeight="1" x14ac:dyDescent="0.2">
      <c r="B15" s="19" t="s">
        <v>88</v>
      </c>
      <c r="C15" s="101">
        <v>0.23296522653710519</v>
      </c>
      <c r="D15" s="101">
        <v>0.23296522653710519</v>
      </c>
      <c r="E15" s="101">
        <v>0.23296522653710519</v>
      </c>
      <c r="F15" s="101">
        <v>0.23296522653710519</v>
      </c>
    </row>
    <row r="16" spans="1:8" ht="15.75" customHeight="1" x14ac:dyDescent="0.2">
      <c r="B16" s="19" t="s">
        <v>89</v>
      </c>
      <c r="C16" s="101">
        <v>2.2123633664220911E-2</v>
      </c>
      <c r="D16" s="101">
        <v>2.2123633664220911E-2</v>
      </c>
      <c r="E16" s="101">
        <v>2.2123633664220911E-2</v>
      </c>
      <c r="F16" s="101">
        <v>2.2123633664220911E-2</v>
      </c>
    </row>
    <row r="17" spans="1:8" ht="15.75" customHeight="1" x14ac:dyDescent="0.2">
      <c r="B17" s="19" t="s">
        <v>90</v>
      </c>
      <c r="C17" s="101">
        <v>3.4080446856732862E-3</v>
      </c>
      <c r="D17" s="101">
        <v>3.4080446856732862E-3</v>
      </c>
      <c r="E17" s="101">
        <v>3.4080446856732862E-3</v>
      </c>
      <c r="F17" s="101">
        <v>3.4080446856732862E-3</v>
      </c>
    </row>
    <row r="18" spans="1:8" ht="15.75" customHeight="1" x14ac:dyDescent="0.2">
      <c r="B18" s="19" t="s">
        <v>91</v>
      </c>
      <c r="C18" s="101">
        <v>6.0642839887557328E-3</v>
      </c>
      <c r="D18" s="101">
        <v>6.0642839887557328E-3</v>
      </c>
      <c r="E18" s="101">
        <v>6.0642839887557328E-3</v>
      </c>
      <c r="F18" s="101">
        <v>6.0642839887557328E-3</v>
      </c>
    </row>
    <row r="19" spans="1:8" ht="15.75" customHeight="1" x14ac:dyDescent="0.2">
      <c r="B19" s="19" t="s">
        <v>92</v>
      </c>
      <c r="C19" s="101">
        <v>4.3944450560396107E-2</v>
      </c>
      <c r="D19" s="101">
        <v>4.3944450560396107E-2</v>
      </c>
      <c r="E19" s="101">
        <v>4.3944450560396107E-2</v>
      </c>
      <c r="F19" s="101">
        <v>4.3944450560396107E-2</v>
      </c>
    </row>
    <row r="20" spans="1:8" ht="15.75" customHeight="1" x14ac:dyDescent="0.2">
      <c r="B20" s="19" t="s">
        <v>93</v>
      </c>
      <c r="C20" s="101">
        <v>1.3746347261857059E-2</v>
      </c>
      <c r="D20" s="101">
        <v>1.3746347261857059E-2</v>
      </c>
      <c r="E20" s="101">
        <v>1.3746347261857059E-2</v>
      </c>
      <c r="F20" s="101">
        <v>1.3746347261857059E-2</v>
      </c>
    </row>
    <row r="21" spans="1:8" ht="15.75" customHeight="1" x14ac:dyDescent="0.2">
      <c r="B21" s="19" t="s">
        <v>94</v>
      </c>
      <c r="C21" s="101">
        <v>0.1663914181990577</v>
      </c>
      <c r="D21" s="101">
        <v>0.1663914181990577</v>
      </c>
      <c r="E21" s="101">
        <v>0.1663914181990577</v>
      </c>
      <c r="F21" s="101">
        <v>0.1663914181990577</v>
      </c>
    </row>
    <row r="22" spans="1:8" ht="15.75" customHeight="1" x14ac:dyDescent="0.2">
      <c r="B22" s="19" t="s">
        <v>95</v>
      </c>
      <c r="C22" s="101">
        <v>0.36253150687182012</v>
      </c>
      <c r="D22" s="101">
        <v>0.36253150687182012</v>
      </c>
      <c r="E22" s="101">
        <v>0.36253150687182012</v>
      </c>
      <c r="F22" s="101">
        <v>0.36253150687182012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4.7776088999999987E-2</v>
      </c>
    </row>
    <row r="27" spans="1:8" ht="15.75" customHeight="1" x14ac:dyDescent="0.2">
      <c r="B27" s="19" t="s">
        <v>102</v>
      </c>
      <c r="C27" s="101">
        <v>1.8197206E-2</v>
      </c>
    </row>
    <row r="28" spans="1:8" ht="15.75" customHeight="1" x14ac:dyDescent="0.2">
      <c r="B28" s="19" t="s">
        <v>103</v>
      </c>
      <c r="C28" s="101">
        <v>0.22881369300000001</v>
      </c>
    </row>
    <row r="29" spans="1:8" ht="15.75" customHeight="1" x14ac:dyDescent="0.2">
      <c r="B29" s="19" t="s">
        <v>104</v>
      </c>
      <c r="C29" s="101">
        <v>0.13822648400000001</v>
      </c>
    </row>
    <row r="30" spans="1:8" ht="15.75" customHeight="1" x14ac:dyDescent="0.2">
      <c r="B30" s="19" t="s">
        <v>2</v>
      </c>
      <c r="C30" s="101">
        <v>5.0121434999999999E-2</v>
      </c>
    </row>
    <row r="31" spans="1:8" ht="15.75" customHeight="1" x14ac:dyDescent="0.2">
      <c r="B31" s="19" t="s">
        <v>105</v>
      </c>
      <c r="C31" s="101">
        <v>6.9180167000000001E-2</v>
      </c>
    </row>
    <row r="32" spans="1:8" ht="15.75" customHeight="1" x14ac:dyDescent="0.2">
      <c r="B32" s="19" t="s">
        <v>106</v>
      </c>
      <c r="C32" s="101">
        <v>0.14697111700000001</v>
      </c>
    </row>
    <row r="33" spans="2:3" ht="15.75" customHeight="1" x14ac:dyDescent="0.2">
      <c r="B33" s="19" t="s">
        <v>107</v>
      </c>
      <c r="C33" s="101">
        <v>0.122692382</v>
      </c>
    </row>
    <row r="34" spans="2:3" ht="15.75" customHeight="1" x14ac:dyDescent="0.2">
      <c r="B34" s="19" t="s">
        <v>108</v>
      </c>
      <c r="C34" s="101">
        <v>0.17802142600000001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bEiMQxi5YF+CLjPu0/ygedGOgiJWnqCz0jRBuZqM8kHLaka/5aJaD+0gkOhr/lMAnrGocAG/FAjW70NqZg8t3g==" saltValue="ZvCnJQWj4gdD/HWY+zX3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0.48674634923248217</v>
      </c>
      <c r="D2" s="52">
        <f>IFERROR(1-_xlfn.NORM.DIST(_xlfn.NORM.INV(SUM(D4:D5), 0, 1) + 1, 0, 1, TRUE), "")</f>
        <v>0.48674634923248217</v>
      </c>
      <c r="E2" s="52">
        <f>IFERROR(1-_xlfn.NORM.DIST(_xlfn.NORM.INV(SUM(E4:E5), 0, 1) + 1, 0, 1, TRUE), "")</f>
        <v>0.49825008782883984</v>
      </c>
      <c r="F2" s="52">
        <f>IFERROR(1-_xlfn.NORM.DIST(_xlfn.NORM.INV(SUM(F4:F5), 0, 1) + 1, 0, 1, TRUE), "")</f>
        <v>0.3054772162606304</v>
      </c>
      <c r="G2" s="52">
        <f>IFERROR(1-_xlfn.NORM.DIST(_xlfn.NORM.INV(SUM(G4:G5), 0, 1) + 1, 0, 1, TRUE), "")</f>
        <v>0.24276692682532186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0.34642461608142933</v>
      </c>
      <c r="D3" s="52">
        <f>IFERROR(_xlfn.NORM.DIST(_xlfn.NORM.INV(SUM(D4:D5), 0, 1) + 1, 0, 1, TRUE) - SUM(D4:D5), "")</f>
        <v>0.34642461608142933</v>
      </c>
      <c r="E3" s="52">
        <f>IFERROR(_xlfn.NORM.DIST(_xlfn.NORM.INV(SUM(E4:E5), 0, 1) + 1, 0, 1, TRUE) - SUM(E4:E5), "")</f>
        <v>0.34203095164755465</v>
      </c>
      <c r="F3" s="52">
        <f>IFERROR(_xlfn.NORM.DIST(_xlfn.NORM.INV(SUM(F4:F5), 0, 1) + 1, 0, 1, TRUE) - SUM(F4:F5), "")</f>
        <v>0.38291156349877659</v>
      </c>
      <c r="G3" s="52">
        <f>IFERROR(_xlfn.NORM.DIST(_xlfn.NORM.INV(SUM(G4:G5), 0, 1) + 1, 0, 1, TRUE) - SUM(G4:G5), "")</f>
        <v>0.37612435704442115</v>
      </c>
    </row>
    <row r="4" spans="1:15" ht="15.75" customHeight="1" x14ac:dyDescent="0.2">
      <c r="B4" s="5" t="s">
        <v>114</v>
      </c>
      <c r="C4" s="45">
        <v>9.8093613982200609E-2</v>
      </c>
      <c r="D4" s="53">
        <v>9.8093613982200609E-2</v>
      </c>
      <c r="E4" s="53">
        <v>0.125889152288437</v>
      </c>
      <c r="F4" s="53">
        <v>0.219820261001587</v>
      </c>
      <c r="G4" s="53">
        <v>0.27691757678985601</v>
      </c>
    </row>
    <row r="5" spans="1:15" ht="15.75" customHeight="1" x14ac:dyDescent="0.2">
      <c r="B5" s="5" t="s">
        <v>115</v>
      </c>
      <c r="C5" s="45">
        <v>6.8735420703887898E-2</v>
      </c>
      <c r="D5" s="53">
        <v>6.8735420703887898E-2</v>
      </c>
      <c r="E5" s="53">
        <v>3.3829808235168499E-2</v>
      </c>
      <c r="F5" s="53">
        <v>9.1790959239006001E-2</v>
      </c>
      <c r="G5" s="53">
        <v>0.104191139340401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0.54636355063551556</v>
      </c>
      <c r="D8" s="52">
        <f>IFERROR(1-_xlfn.NORM.DIST(_xlfn.NORM.INV(SUM(D10:D11), 0, 1) + 1, 0, 1, TRUE), "")</f>
        <v>0.54636355063551556</v>
      </c>
      <c r="E8" s="52">
        <f>IFERROR(1-_xlfn.NORM.DIST(_xlfn.NORM.INV(SUM(E10:E11), 0, 1) + 1, 0, 1, TRUE), "")</f>
        <v>0.59257099383299661</v>
      </c>
      <c r="F8" s="52">
        <f>IFERROR(1-_xlfn.NORM.DIST(_xlfn.NORM.INV(SUM(F10:F11), 0, 1) + 1, 0, 1, TRUE), "")</f>
        <v>0.58924763602812602</v>
      </c>
      <c r="G8" s="52">
        <f>IFERROR(1-_xlfn.NORM.DIST(_xlfn.NORM.INV(SUM(G10:G11), 0, 1) + 1, 0, 1, TRUE), "")</f>
        <v>0.63954315982966115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0.32152788021928169</v>
      </c>
      <c r="D9" s="52">
        <f>IFERROR(_xlfn.NORM.DIST(_xlfn.NORM.INV(SUM(D10:D11), 0, 1) + 1, 0, 1, TRUE) - SUM(D10:D11), "")</f>
        <v>0.32152788021928169</v>
      </c>
      <c r="E9" s="52">
        <f>IFERROR(_xlfn.NORM.DIST(_xlfn.NORM.INV(SUM(E10:E11), 0, 1) + 1, 0, 1, TRUE) - SUM(E10:E11), "")</f>
        <v>0.29885802253360438</v>
      </c>
      <c r="F9" s="52">
        <f>IFERROR(_xlfn.NORM.DIST(_xlfn.NORM.INV(SUM(F10:F11), 0, 1) + 1, 0, 1, TRUE) - SUM(F10:F11), "")</f>
        <v>0.30057963589529679</v>
      </c>
      <c r="G9" s="52">
        <f>IFERROR(_xlfn.NORM.DIST(_xlfn.NORM.INV(SUM(G10:G11), 0, 1) + 1, 0, 1, TRUE) - SUM(G10:G11), "")</f>
        <v>0.27310403160543745</v>
      </c>
    </row>
    <row r="10" spans="1:15" ht="15.75" customHeight="1" x14ac:dyDescent="0.2">
      <c r="B10" s="5" t="s">
        <v>119</v>
      </c>
      <c r="C10" s="45">
        <v>7.71378129720688E-2</v>
      </c>
      <c r="D10" s="53">
        <v>7.71378129720688E-2</v>
      </c>
      <c r="E10" s="53">
        <v>7.7788010239601094E-2</v>
      </c>
      <c r="F10" s="53">
        <v>7.9065486788749709E-2</v>
      </c>
      <c r="G10" s="53">
        <v>6.9891609251499204E-2</v>
      </c>
    </row>
    <row r="11" spans="1:15" ht="15.75" customHeight="1" x14ac:dyDescent="0.2">
      <c r="B11" s="5" t="s">
        <v>120</v>
      </c>
      <c r="C11" s="45">
        <v>5.4970756173133913E-2</v>
      </c>
      <c r="D11" s="53">
        <v>5.4970756173133913E-2</v>
      </c>
      <c r="E11" s="53">
        <v>3.0782973393797899E-2</v>
      </c>
      <c r="F11" s="53">
        <v>3.1107241287827499E-2</v>
      </c>
      <c r="G11" s="53">
        <v>1.74611993134022E-2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0.80253134725000008</v>
      </c>
      <c r="D14" s="54">
        <v>0.77318331069899993</v>
      </c>
      <c r="E14" s="54">
        <v>0.77318331069899993</v>
      </c>
      <c r="F14" s="54">
        <v>0.58703675869799998</v>
      </c>
      <c r="G14" s="54">
        <v>0.58703675869799998</v>
      </c>
      <c r="H14" s="45">
        <v>0.55799999999999994</v>
      </c>
      <c r="I14" s="55">
        <v>0.55799999999999994</v>
      </c>
      <c r="J14" s="55">
        <v>0.55799999999999994</v>
      </c>
      <c r="K14" s="55">
        <v>0.55799999999999994</v>
      </c>
      <c r="L14" s="45">
        <v>0.46300000000000002</v>
      </c>
      <c r="M14" s="55">
        <v>0.46300000000000002</v>
      </c>
      <c r="N14" s="55">
        <v>0.46300000000000002</v>
      </c>
      <c r="O14" s="55">
        <v>0.46300000000000002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0.37759420900651403</v>
      </c>
      <c r="D15" s="52">
        <f t="shared" si="0"/>
        <v>0.36378584041712225</v>
      </c>
      <c r="E15" s="52">
        <f t="shared" si="0"/>
        <v>0.36378584041712225</v>
      </c>
      <c r="F15" s="52">
        <f t="shared" si="0"/>
        <v>0.27620314311444377</v>
      </c>
      <c r="G15" s="52">
        <f t="shared" si="0"/>
        <v>0.27620314311444377</v>
      </c>
      <c r="H15" s="52">
        <f t="shared" si="0"/>
        <v>0.26254123199999996</v>
      </c>
      <c r="I15" s="52">
        <f t="shared" si="0"/>
        <v>0.26254123199999996</v>
      </c>
      <c r="J15" s="52">
        <f t="shared" si="0"/>
        <v>0.26254123199999996</v>
      </c>
      <c r="K15" s="52">
        <f t="shared" si="0"/>
        <v>0.26254123199999996</v>
      </c>
      <c r="L15" s="52">
        <f t="shared" si="0"/>
        <v>0.21784335199999999</v>
      </c>
      <c r="M15" s="52">
        <f t="shared" si="0"/>
        <v>0.21784335199999999</v>
      </c>
      <c r="N15" s="52">
        <f t="shared" si="0"/>
        <v>0.21784335199999999</v>
      </c>
      <c r="O15" s="52">
        <f t="shared" si="0"/>
        <v>0.21784335199999999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MCKMys6Mo+1q1/hnEnlKYmrruXD+TlUOc+F8VBYu8kIlhugpO16bKMZ5aBwWccYBkpqYmaKB/TR0dk/wleRLw==" saltValue="C9l6upubDIl+EyyY4Lpb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0.79860424995422408</v>
      </c>
      <c r="D2" s="53">
        <v>0.6358279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6.0021311044693E-2</v>
      </c>
      <c r="D3" s="53">
        <v>0.1291168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0.10525893419981</v>
      </c>
      <c r="D4" s="53">
        <v>0.16578209999999999</v>
      </c>
      <c r="E4" s="53">
        <v>0.90795236825942993</v>
      </c>
      <c r="F4" s="53">
        <v>0.58036917448043801</v>
      </c>
      <c r="G4" s="53">
        <v>0</v>
      </c>
    </row>
    <row r="5" spans="1:7" x14ac:dyDescent="0.2">
      <c r="B5" s="3" t="s">
        <v>132</v>
      </c>
      <c r="C5" s="52">
        <v>3.6115519702434498E-2</v>
      </c>
      <c r="D5" s="52">
        <v>6.9273233413696303E-2</v>
      </c>
      <c r="E5" s="52">
        <f>1-SUM(E2:E4)</f>
        <v>9.2047631740570068E-2</v>
      </c>
      <c r="F5" s="52">
        <f>1-SUM(F2:F4)</f>
        <v>0.41963082551956199</v>
      </c>
      <c r="G5" s="52">
        <f>1-SUM(G2:G4)</f>
        <v>1</v>
      </c>
    </row>
  </sheetData>
  <sheetProtection algorithmName="SHA-512" hashValue="tMvi18A313O3BWGFG4vzE24epkK34QRxFvsGQ7HDztsnWZkjeS3b4IN/xxM5z+Ep5TCTDxFkYLrApYSIKNakiA==" saltValue="CfNdFJb+TpPqx/zbYvk0b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TkLN2cn5s0Sx8ps41CHa2F44Db7gnvNPFWsZHFUCfyOr7xlBxW1sm7tjMXIS0lrw3KHySFtbukn5Ihm009t+w==" saltValue="zu1+ysI9H47RZj1HXZvj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CvHuaKuVbD0o0BFt0fH0+Sy21rj6wDgIv/kHK+4FhQFn8600k2SaFTX6vZ0S0PnnOLdy0fe4gdNPkJlJSlcNCg==" saltValue="7qXOpEf2K/7g4n+lv5Kae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dM8E23447U7iQyKVX3LjHPRKmzzov8ZIGdN15cx2MYBpad1fBzMhebh07uLKXsX81574/YxwFZcRTRMxUsUzBw==" saltValue="NRcbAlcI9/NXop2Im3eh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KWK1/iKkrTT12jPYJUVUTcDOTVUnwmvqjDLvwu1RQUalLnisrn2dbH1PpBkTqwA5ge67n9fH6O13aajaPeMeMg==" saltValue="OWEYjAxAl5PasUht8C0yn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2023-01-27T03:24:24Z</dcterms:modified>
</cp:coreProperties>
</file>