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806737D3-F72B-45BA-B874-24EF73589AB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2" i="2"/>
  <c r="H11" i="2"/>
  <c r="G11" i="2"/>
  <c r="I11" i="2" s="1"/>
  <c r="H10" i="2"/>
  <c r="G10" i="2"/>
  <c r="H9" i="2"/>
  <c r="G9" i="2"/>
  <c r="I9" i="2" s="1"/>
  <c r="H8" i="2"/>
  <c r="G8" i="2"/>
  <c r="H7" i="2"/>
  <c r="G7" i="2"/>
  <c r="H6" i="2"/>
  <c r="G6" i="2"/>
  <c r="H5" i="2"/>
  <c r="G5" i="2"/>
  <c r="H4" i="2"/>
  <c r="G4" i="2"/>
  <c r="H3" i="2"/>
  <c r="G3" i="2"/>
  <c r="I3" i="2" s="1"/>
  <c r="A3" i="2"/>
  <c r="H2" i="2"/>
  <c r="G2" i="2"/>
  <c r="I2" i="2" s="1"/>
  <c r="A2" i="2"/>
  <c r="A31" i="2" s="1"/>
  <c r="C33" i="1"/>
  <c r="C20" i="1"/>
  <c r="A13" i="2" l="1"/>
  <c r="A16" i="2"/>
  <c r="I5" i="2"/>
  <c r="A17" i="2"/>
  <c r="A21" i="2"/>
  <c r="I6" i="2"/>
  <c r="A24" i="2"/>
  <c r="I4" i="2"/>
  <c r="A25" i="2"/>
  <c r="I7" i="2"/>
  <c r="A29" i="2"/>
  <c r="I8" i="2"/>
  <c r="A33" i="2"/>
  <c r="A37" i="2"/>
  <c r="I10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<sst xmlns="http://schemas.openxmlformats.org/spreadsheetml/2006/main" count="2092" uniqueCount="337">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</sst>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695093.640625</v>
      </c>
    </row>
    <row r="8" spans="1:3" ht="15" customHeight="1" x14ac:dyDescent="0.2">
      <c r="B8" s="5" t="s">
        <v>19</v>
      </c>
      <c r="C8" s="44">
        <v>3.2000000000000001E-2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0.78792312620000005</v>
      </c>
    </row>
    <row r="11" spans="1:3" ht="15" customHeight="1" x14ac:dyDescent="0.2">
      <c r="B11" s="5" t="s">
        <v>22</v>
      </c>
      <c r="C11" s="45">
        <v>0.878</v>
      </c>
    </row>
    <row r="12" spans="1:3" ht="15" customHeight="1" x14ac:dyDescent="0.2">
      <c r="B12" s="5" t="s">
        <v>23</v>
      </c>
      <c r="C12" s="45">
        <v>0.6409999999999999</v>
      </c>
    </row>
    <row r="13" spans="1:3" ht="15" customHeight="1" x14ac:dyDescent="0.2">
      <c r="B13" s="5" t="s">
        <v>24</v>
      </c>
      <c r="C13" s="45">
        <v>0.10199999999999999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0.19850000000000001</v>
      </c>
    </row>
    <row r="24" spans="1:3" ht="15" customHeight="1" x14ac:dyDescent="0.2">
      <c r="B24" s="15" t="s">
        <v>33</v>
      </c>
      <c r="C24" s="45">
        <v>0.49969999999999998</v>
      </c>
    </row>
    <row r="25" spans="1:3" ht="15" customHeight="1" x14ac:dyDescent="0.2">
      <c r="B25" s="15" t="s">
        <v>34</v>
      </c>
      <c r="C25" s="45">
        <v>0.25750000000000001</v>
      </c>
    </row>
    <row r="26" spans="1:3" ht="15" customHeight="1" x14ac:dyDescent="0.2">
      <c r="B26" s="15" t="s">
        <v>35</v>
      </c>
      <c r="C26" s="45">
        <v>4.4299999999999999E-2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0.31194267228440298</v>
      </c>
    </row>
    <row r="30" spans="1:3" ht="14.25" customHeight="1" x14ac:dyDescent="0.2">
      <c r="B30" s="25" t="s">
        <v>38</v>
      </c>
      <c r="C30" s="99">
        <v>7.9911271046004401E-2</v>
      </c>
    </row>
    <row r="31" spans="1:3" ht="14.25" customHeight="1" x14ac:dyDescent="0.2">
      <c r="B31" s="25" t="s">
        <v>39</v>
      </c>
      <c r="C31" s="99">
        <v>0.101230174494938</v>
      </c>
    </row>
    <row r="32" spans="1:3" ht="14.25" customHeight="1" x14ac:dyDescent="0.2">
      <c r="B32" s="25" t="s">
        <v>40</v>
      </c>
      <c r="C32" s="99">
        <v>0.506915882174654</v>
      </c>
    </row>
    <row r="33" spans="1:5" ht="13.15" customHeight="1" x14ac:dyDescent="0.2">
      <c r="B33" s="27" t="s">
        <v>41</v>
      </c>
      <c r="C33" s="48">
        <f>SUM(C29:C32)</f>
        <v>0.99999999999999933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10.2195253635438</v>
      </c>
    </row>
    <row r="38" spans="1:5" ht="15" customHeight="1" x14ac:dyDescent="0.2">
      <c r="B38" s="11" t="s">
        <v>45</v>
      </c>
      <c r="C38" s="43">
        <v>14.3141394477629</v>
      </c>
      <c r="D38" s="12"/>
      <c r="E38" s="13"/>
    </row>
    <row r="39" spans="1:5" ht="15" customHeight="1" x14ac:dyDescent="0.2">
      <c r="B39" s="11" t="s">
        <v>46</v>
      </c>
      <c r="C39" s="43">
        <v>16.649940516532499</v>
      </c>
      <c r="D39" s="12"/>
      <c r="E39" s="12"/>
    </row>
    <row r="40" spans="1:5" ht="15" customHeight="1" x14ac:dyDescent="0.2">
      <c r="B40" s="11" t="s">
        <v>47</v>
      </c>
      <c r="C40" s="100">
        <v>0.98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10.82984911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5.2553000000000009E-3</v>
      </c>
      <c r="D45" s="12"/>
    </row>
    <row r="46" spans="1:5" ht="15.75" customHeight="1" x14ac:dyDescent="0.2">
      <c r="B46" s="11" t="s">
        <v>52</v>
      </c>
      <c r="C46" s="45">
        <v>5.2793E-2</v>
      </c>
      <c r="D46" s="12"/>
    </row>
    <row r="47" spans="1:5" ht="15.75" customHeight="1" x14ac:dyDescent="0.2">
      <c r="B47" s="11" t="s">
        <v>53</v>
      </c>
      <c r="C47" s="45">
        <v>5.9699000000000002E-2</v>
      </c>
      <c r="D47" s="12"/>
      <c r="E47" s="13"/>
    </row>
    <row r="48" spans="1:5" ht="15" customHeight="1" x14ac:dyDescent="0.2">
      <c r="B48" s="11" t="s">
        <v>54</v>
      </c>
      <c r="C48" s="46">
        <v>0.8822527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0.50332299999999996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0.10669083</v>
      </c>
    </row>
    <row r="63" spans="1:4" ht="15.75" customHeight="1" x14ac:dyDescent="0.2">
      <c r="A63" s="4"/>
    </row>
  </sheetData>
  <sheetProtection algorithmName="SHA-512" hashValue="gRvA8UBo2l/TaySN076sNnOS9o8GovT9gzMqijlWtFEtroTwZu6DQtQf8PZ5Oh6Ey+tUzStC9YQM3qe/2vwJOA==" saltValue="N1+8xVd/irRlSyUv3Vdp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0.116774</v>
      </c>
      <c r="C2" s="98">
        <v>0.95</v>
      </c>
      <c r="D2" s="56">
        <v>45.319393542983583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42.687335931091802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215.13820465634649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1.0652303877166689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13.705047831112401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13.705047831112401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13.705047831112401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13.705047831112401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13.705047831112401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13.705047831112401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0.12678320000000001</v>
      </c>
      <c r="C16" s="98">
        <v>0.95</v>
      </c>
      <c r="D16" s="56">
        <v>0.44429056896247249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5.0196810287000124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5.0196810287000124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0.43180763239999997</v>
      </c>
      <c r="C21" s="98">
        <v>0.95</v>
      </c>
      <c r="D21" s="56">
        <v>11.663682971302389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23.476861506564731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4.5643768782397949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0.40358686971600899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0.1298562</v>
      </c>
      <c r="C27" s="98">
        <v>0.95</v>
      </c>
      <c r="D27" s="56">
        <v>19.712589805544962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0.65400000000000003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84.63932308590087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0.70370696748114991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0.27199479999999998</v>
      </c>
      <c r="C32" s="98">
        <v>0.95</v>
      </c>
      <c r="D32" s="56">
        <v>0.9198919947883043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0.74434730814947203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0.03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5.3194821474431118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0C8E8xTTOigmBJivfbSzJLoDXgRx5v4cnyixQJZ07BnCZLqiE8Ln8OQUKSeddYDvtp9RYHA1A6/z8rbFZgWQLA==" saltValue="FwYSUgVCLdc/JmCn0DE/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ewXOXqlMli2/amQI9QL1WUfhKvtN4PhZ9o2x1jNjRiMlwShPGJrw9gZqGTlvhq2lVyAYgC1vK1DFMy31Q+465w==" saltValue="iTqFaVi4krKUHevyNvkRR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NYDGghUrIMkQA5g8ugUA1C0vCiDsUuX9s7Fuv9lPaM741SjQcVauQcdusERXMZ/ZSXzDNyGVbwvtF/VO9MSduw==" saltValue="vWTUYaJQnlGC1Ce8GpZrZ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4.4562859833240584E-2</v>
      </c>
      <c r="C3" s="21">
        <f>frac_mam_1_5months * 2.6</f>
        <v>4.4562859833240584E-2</v>
      </c>
      <c r="D3" s="21">
        <f>frac_mam_6_11months * 2.6</f>
        <v>1.7830703314393761E-2</v>
      </c>
      <c r="E3" s="21">
        <f>frac_mam_12_23months * 2.6</f>
        <v>2.7676446177065401E-2</v>
      </c>
      <c r="F3" s="21">
        <f>frac_mam_24_59months * 2.6</f>
        <v>1.6864129155874263E-2</v>
      </c>
    </row>
    <row r="4" spans="1:6" ht="15.75" customHeight="1" x14ac:dyDescent="0.2">
      <c r="A4" s="3" t="s">
        <v>208</v>
      </c>
      <c r="B4" s="21">
        <f>frac_sam_1month * 2.6</f>
        <v>6.2890390306711244E-2</v>
      </c>
      <c r="C4" s="21">
        <f>frac_sam_1_5months * 2.6</f>
        <v>6.2890390306711244E-2</v>
      </c>
      <c r="D4" s="21">
        <f>frac_sam_6_11months * 2.6</f>
        <v>1.8567852210253477E-2</v>
      </c>
      <c r="E4" s="21">
        <f>frac_sam_12_23months * 2.6</f>
        <v>9.7059937659650947E-3</v>
      </c>
      <c r="F4" s="21">
        <f>frac_sam_24_59months * 2.6</f>
        <v>8.7942966725677186E-3</v>
      </c>
    </row>
  </sheetData>
  <sheetProtection algorithmName="SHA-512" hashValue="qxXkotJE/5/HOFFEwvYmNCwX81qyVb7brQhbS+snMdQPHC7KctwfPXR1AqmsgQLqe8DaKKPbD0WtcbPy4e/egA==" saltValue="TR9SxHDDXPh7fTg1hmdh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0.6409999999999999</v>
      </c>
      <c r="E10" s="60">
        <f>IF(ISBLANK(comm_deliv), frac_children_health_facility,1)</f>
        <v>0.6409999999999999</v>
      </c>
      <c r="F10" s="60">
        <f>IF(ISBLANK(comm_deliv), frac_children_health_facility,1)</f>
        <v>0.6409999999999999</v>
      </c>
      <c r="G10" s="60">
        <f>IF(ISBLANK(comm_deliv), frac_children_health_facility,1)</f>
        <v>0.6409999999999999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0.878</v>
      </c>
      <c r="I18" s="60">
        <f>frac_PW_health_facility</f>
        <v>0.878</v>
      </c>
      <c r="J18" s="60">
        <f>frac_PW_health_facility</f>
        <v>0.878</v>
      </c>
      <c r="K18" s="60">
        <f>frac_PW_health_facility</f>
        <v>0.878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0.10199999999999999</v>
      </c>
      <c r="M24" s="60">
        <f>famplan_unmet_need</f>
        <v>0.10199999999999999</v>
      </c>
      <c r="N24" s="60">
        <f>famplan_unmet_need</f>
        <v>0.10199999999999999</v>
      </c>
      <c r="O24" s="60">
        <f>famplan_unmet_need</f>
        <v>0.10199999999999999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0.10534282475393597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4.5146924894543992E-2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6.1587124151519984E-2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0.78792312620000005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PuRbmuLUUvB6vS30CMz3fV4f+eo8D5wYCE/4HfNhrn8SpmSgXCnJN31uSVg+yaf0gzTNaCf7TUOBpMmweZivOg==" saltValue="9U5Luohhfd58k6JKuepw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jAqTDEfMuRAy4FFwsDhMulNlyIUYZf59IljLE7YKeeZ4y4B/qV+yDzGoRY5G5iUAJv97DAqehBsmibw8pxZitg==" saltValue="C+RaF50ShrcNKdIfctuBj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fcDgQGjN8hdfBX/xbTBeiaAoeNIolSttCvXyHcLEh+4yzS7LvFJUIR0CJRhVl0N1V6DAhVvpAksly7YzV4bGg==" saltValue="xWYE6DSbm2qGO0rkORp0d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1PU1aJ21WWL4RU5L+ObapUOQ7bQCFrWW6nyqzbzXA43RG8P7mDCr1V36uDiqXT3rYG0dzNyyw80enMPJ0V8lg==" saltValue="3qUDdY6QZJsV+d/o/Mb6B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hoHxwG4rrp1nDpOEIA6CgpTecOrccWvG18JbeGAFPgfYPt1GfyB/9lE6ug8g4UFBZryIQWZ0SWolJA4Ampi+w==" saltValue="7FjhoA7fuC093rGFz8HWp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AZNBWjgQmp5SaCLdnM2WAcBkKzm9bZV6hJKOJaHTEQOp+ZyaewntCCqL3bQ+SOXMucK5jUlRr+CvDUbh5leQA==" saltValue="Ssn7mm9wbzdjb3RfPnOAD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113762.2892</v>
      </c>
      <c r="C2" s="49">
        <v>282000</v>
      </c>
      <c r="D2" s="49">
        <v>560000</v>
      </c>
      <c r="E2" s="49">
        <v>536000</v>
      </c>
      <c r="F2" s="49">
        <v>416000</v>
      </c>
      <c r="G2" s="17">
        <f t="shared" ref="G2:G11" si="0">C2+D2+E2+F2</f>
        <v>1794000</v>
      </c>
      <c r="H2" s="17">
        <f t="shared" ref="H2:H11" si="1">(B2 + stillbirth*B2/(1000-stillbirth))/(1-abortion)</f>
        <v>130690.68907917301</v>
      </c>
      <c r="I2" s="17">
        <f t="shared" ref="I2:I11" si="2">G2-H2</f>
        <v>1663309.3109208271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112539.7856</v>
      </c>
      <c r="C3" s="50">
        <v>282000</v>
      </c>
      <c r="D3" s="50">
        <v>557000</v>
      </c>
      <c r="E3" s="50">
        <v>541000</v>
      </c>
      <c r="F3" s="50">
        <v>429000</v>
      </c>
      <c r="G3" s="17">
        <f t="shared" si="0"/>
        <v>1809000</v>
      </c>
      <c r="H3" s="17">
        <f t="shared" si="1"/>
        <v>129286.2708048107</v>
      </c>
      <c r="I3" s="17">
        <f t="shared" si="2"/>
        <v>1679713.7291951892</v>
      </c>
    </row>
    <row r="4" spans="1:9" ht="15.75" customHeight="1" x14ac:dyDescent="0.2">
      <c r="A4" s="5">
        <f t="shared" si="3"/>
        <v>2023</v>
      </c>
      <c r="B4" s="49">
        <v>111272.4512</v>
      </c>
      <c r="C4" s="50">
        <v>283000</v>
      </c>
      <c r="D4" s="50">
        <v>554000</v>
      </c>
      <c r="E4" s="50">
        <v>544000</v>
      </c>
      <c r="F4" s="50">
        <v>443000</v>
      </c>
      <c r="G4" s="17">
        <f t="shared" si="0"/>
        <v>1824000</v>
      </c>
      <c r="H4" s="17">
        <f t="shared" si="1"/>
        <v>127830.3506822949</v>
      </c>
      <c r="I4" s="17">
        <f t="shared" si="2"/>
        <v>1696169.6493177051</v>
      </c>
    </row>
    <row r="5" spans="1:9" ht="15.75" customHeight="1" x14ac:dyDescent="0.2">
      <c r="A5" s="5">
        <f t="shared" si="3"/>
        <v>2024</v>
      </c>
      <c r="B5" s="49">
        <v>109943.8002</v>
      </c>
      <c r="C5" s="50">
        <v>283000</v>
      </c>
      <c r="D5" s="50">
        <v>552000</v>
      </c>
      <c r="E5" s="50">
        <v>546000</v>
      </c>
      <c r="F5" s="50">
        <v>455000</v>
      </c>
      <c r="G5" s="17">
        <f t="shared" si="0"/>
        <v>1836000</v>
      </c>
      <c r="H5" s="17">
        <f t="shared" si="1"/>
        <v>126303.9897418038</v>
      </c>
      <c r="I5" s="17">
        <f t="shared" si="2"/>
        <v>1709696.0102581962</v>
      </c>
    </row>
    <row r="6" spans="1:9" ht="15.75" customHeight="1" x14ac:dyDescent="0.2">
      <c r="A6" s="5">
        <f t="shared" si="3"/>
        <v>2025</v>
      </c>
      <c r="B6" s="49">
        <v>108587.16</v>
      </c>
      <c r="C6" s="50">
        <v>283000</v>
      </c>
      <c r="D6" s="50">
        <v>549000</v>
      </c>
      <c r="E6" s="50">
        <v>547000</v>
      </c>
      <c r="F6" s="50">
        <v>468000</v>
      </c>
      <c r="G6" s="17">
        <f t="shared" si="0"/>
        <v>1847000</v>
      </c>
      <c r="H6" s="17">
        <f t="shared" si="1"/>
        <v>124745.47466780768</v>
      </c>
      <c r="I6" s="17">
        <f t="shared" si="2"/>
        <v>1722254.5253321924</v>
      </c>
    </row>
    <row r="7" spans="1:9" ht="15.75" customHeight="1" x14ac:dyDescent="0.2">
      <c r="A7" s="5">
        <f t="shared" si="3"/>
        <v>2026</v>
      </c>
      <c r="B7" s="49">
        <v>107652.7176</v>
      </c>
      <c r="C7" s="50">
        <v>283000</v>
      </c>
      <c r="D7" s="50">
        <v>548000</v>
      </c>
      <c r="E7" s="50">
        <v>548000</v>
      </c>
      <c r="F7" s="50">
        <v>480000</v>
      </c>
      <c r="G7" s="17">
        <f t="shared" si="0"/>
        <v>1859000</v>
      </c>
      <c r="H7" s="17">
        <f t="shared" si="1"/>
        <v>123671.98254647653</v>
      </c>
      <c r="I7" s="17">
        <f t="shared" si="2"/>
        <v>1735328.0174535234</v>
      </c>
    </row>
    <row r="8" spans="1:9" ht="15.75" customHeight="1" x14ac:dyDescent="0.2">
      <c r="A8" s="5">
        <f t="shared" si="3"/>
        <v>2027</v>
      </c>
      <c r="B8" s="49">
        <v>106681.232</v>
      </c>
      <c r="C8" s="50">
        <v>283000</v>
      </c>
      <c r="D8" s="50">
        <v>549000</v>
      </c>
      <c r="E8" s="50">
        <v>548000</v>
      </c>
      <c r="F8" s="50">
        <v>490000</v>
      </c>
      <c r="G8" s="17">
        <f t="shared" si="0"/>
        <v>1870000</v>
      </c>
      <c r="H8" s="17">
        <f t="shared" si="1"/>
        <v>122555.93501097658</v>
      </c>
      <c r="I8" s="17">
        <f t="shared" si="2"/>
        <v>1747444.0649890234</v>
      </c>
    </row>
    <row r="9" spans="1:9" ht="15.75" customHeight="1" x14ac:dyDescent="0.2">
      <c r="A9" s="5">
        <f t="shared" si="3"/>
        <v>2028</v>
      </c>
      <c r="B9" s="49">
        <v>105657.4414</v>
      </c>
      <c r="C9" s="50">
        <v>281000</v>
      </c>
      <c r="D9" s="50">
        <v>548000</v>
      </c>
      <c r="E9" s="50">
        <v>548000</v>
      </c>
      <c r="F9" s="50">
        <v>500000</v>
      </c>
      <c r="G9" s="17">
        <f t="shared" si="0"/>
        <v>1877000</v>
      </c>
      <c r="H9" s="17">
        <f t="shared" si="1"/>
        <v>121379.79922883215</v>
      </c>
      <c r="I9" s="17">
        <f t="shared" si="2"/>
        <v>1755620.2007711679</v>
      </c>
    </row>
    <row r="10" spans="1:9" ht="15.75" customHeight="1" x14ac:dyDescent="0.2">
      <c r="A10" s="5">
        <f t="shared" si="3"/>
        <v>2029</v>
      </c>
      <c r="B10" s="49">
        <v>104597.18640000001</v>
      </c>
      <c r="C10" s="50">
        <v>280000</v>
      </c>
      <c r="D10" s="50">
        <v>548000</v>
      </c>
      <c r="E10" s="50">
        <v>547000</v>
      </c>
      <c r="F10" s="50">
        <v>509000</v>
      </c>
      <c r="G10" s="17">
        <f t="shared" si="0"/>
        <v>1884000</v>
      </c>
      <c r="H10" s="17">
        <f t="shared" si="1"/>
        <v>120161.77296086535</v>
      </c>
      <c r="I10" s="17">
        <f t="shared" si="2"/>
        <v>1763838.2270391346</v>
      </c>
    </row>
    <row r="11" spans="1:9" ht="15.75" customHeight="1" x14ac:dyDescent="0.2">
      <c r="A11" s="5">
        <f t="shared" si="3"/>
        <v>2030</v>
      </c>
      <c r="B11" s="49">
        <v>103456.41800000001</v>
      </c>
      <c r="C11" s="50">
        <v>279000</v>
      </c>
      <c r="D11" s="50">
        <v>549000</v>
      </c>
      <c r="E11" s="50">
        <v>546000</v>
      </c>
      <c r="F11" s="50">
        <v>517000</v>
      </c>
      <c r="G11" s="17">
        <f t="shared" si="0"/>
        <v>1891000</v>
      </c>
      <c r="H11" s="17">
        <f t="shared" si="1"/>
        <v>118851.25249468836</v>
      </c>
      <c r="I11" s="17">
        <f t="shared" si="2"/>
        <v>1772148.7475053116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OpUEnYO1xYnQwyPIV9gV9hRtI+UYDVC6M7SpZvjvQHmDV22FTZEYpQwt4GVtspqnOZe9EL3ytieqTvTG24SXA==" saltValue="zC3LX37BD0FT0xy6ZQIzu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WPwEEpEx8D6B6CyuHqK4NAzSsMR2WTzlfptdwJrqv9+HvrSz8lhWmUa4r59FfuwKsBAH46QQ0EJ5ngxyS0IbKA==" saltValue="Psv1iWmmCvsYqW26hUnMd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yKzXRA8/1UoarOf31+ysoqsuYaW/bHxUZznoolOfiVCzg7FtWOQHBie9WsF9F+qhHIqbX/8wHPlcz53qtvykwg==" saltValue="unpazGuieyQyqy50WDgL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LTgPvhRW/N/OcvoxKYMDPsiGKJskdobVx2AcGrHAMUySu+D/uh1DTo2cWWk9nY5tKym2kd4F3X+JAAFVfU6vzQ==" saltValue="OhnjX0iFQGOiP+q88jWb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3YdjEa+mYGxTL1RRwTZ4XoXRGxf9MaofemB7aePBZtTQPKwm+m7Sis209jKPKUi06qJtkmUaAQuxSjYl7E7Pgg==" saltValue="1YpWWN22SER001EZVZa8R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cxy2aXPOhuxUeKS5BYCX8ohnlSD1DMzbPLkAz1eTZSi+QlL7n0Z2DS4mHOgrPe6impXPrOaA3hwZJD+d3QFT/Q==" saltValue="AF14DwypUukU93x6VdTv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1qHiqgh/qDGpFRba5fMyJs0LpUMR0JrZjZSjjTJRB+FuxW3fkPyRwfTG/ulKuXhzS0lh0ooJxNm60c1wzhnGQ==" saltValue="R7Jy8DgumQ0d0nQ1tmHf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6vfSVCOOp9tQNx3P3tDKPh/9v0NfTWFWtXwUdTn5MIDBix4DgFip7RWSwU7xb9xn+SjqJ/8x85fON71FhBYJwA==" saltValue="dvAfSY6iWiz53zN2UHK/3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ZOvhth0JzYzp6JJNO+K8La0WzGjVwEiBPN/f2s1J2xbcM4fZkBzlA5rzHVNE0hBUwRVfQUC8waDjEgWPpK30pQ==" saltValue="rKyL1rzq0W0As2/PXm15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g0HdPWSeaxBd9dvefWWV3HlB0GYRyCEAy1wsSlP2VC57ejHgBAzSEz6LMcZjsv34SCL//KkJse5agUOTCMHlNA==" saltValue="dW+h2z1e+ZD3m/k716SEK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0.18407741921508111</v>
      </c>
    </row>
    <row r="5" spans="1:8" ht="15.75" customHeight="1" x14ac:dyDescent="0.2">
      <c r="B5" s="19" t="s">
        <v>80</v>
      </c>
      <c r="C5" s="101">
        <v>8.4951891261662874E-2</v>
      </c>
    </row>
    <row r="6" spans="1:8" ht="15.75" customHeight="1" x14ac:dyDescent="0.2">
      <c r="B6" s="19" t="s">
        <v>81</v>
      </c>
      <c r="C6" s="101">
        <v>0.1465530639351029</v>
      </c>
    </row>
    <row r="7" spans="1:8" ht="15.75" customHeight="1" x14ac:dyDescent="0.2">
      <c r="B7" s="19" t="s">
        <v>82</v>
      </c>
      <c r="C7" s="101">
        <v>0.35495117807876869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0.20251883570787621</v>
      </c>
    </row>
    <row r="10" spans="1:8" ht="15.75" customHeight="1" x14ac:dyDescent="0.2">
      <c r="B10" s="19" t="s">
        <v>85</v>
      </c>
      <c r="C10" s="101">
        <v>2.6947611801508221E-2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6.3160777402130719E-2</v>
      </c>
      <c r="D14" s="55">
        <v>6.3160777402130719E-2</v>
      </c>
      <c r="E14" s="55">
        <v>6.3160777402130719E-2</v>
      </c>
      <c r="F14" s="55">
        <v>6.3160777402130719E-2</v>
      </c>
    </row>
    <row r="15" spans="1:8" ht="15.75" customHeight="1" x14ac:dyDescent="0.2">
      <c r="B15" s="19" t="s">
        <v>88</v>
      </c>
      <c r="C15" s="101">
        <v>0.2640140279533173</v>
      </c>
      <c r="D15" s="101">
        <v>0.2640140279533173</v>
      </c>
      <c r="E15" s="101">
        <v>0.2640140279533173</v>
      </c>
      <c r="F15" s="101">
        <v>0.2640140279533173</v>
      </c>
    </row>
    <row r="16" spans="1:8" ht="15.75" customHeight="1" x14ac:dyDescent="0.2">
      <c r="B16" s="19" t="s">
        <v>89</v>
      </c>
      <c r="C16" s="101">
        <v>3.2300675772618428E-2</v>
      </c>
      <c r="D16" s="101">
        <v>3.2300675772618428E-2</v>
      </c>
      <c r="E16" s="101">
        <v>3.2300675772618428E-2</v>
      </c>
      <c r="F16" s="101">
        <v>3.2300675772618428E-2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3.241657160802696E-3</v>
      </c>
      <c r="D18" s="101">
        <v>3.241657160802696E-3</v>
      </c>
      <c r="E18" s="101">
        <v>3.241657160802696E-3</v>
      </c>
      <c r="F18" s="101">
        <v>3.241657160802696E-3</v>
      </c>
    </row>
    <row r="19" spans="1:8" ht="15.75" customHeight="1" x14ac:dyDescent="0.2">
      <c r="B19" s="19" t="s">
        <v>92</v>
      </c>
      <c r="C19" s="101">
        <v>1.0754561674721811E-2</v>
      </c>
      <c r="D19" s="101">
        <v>1.0754561674721811E-2</v>
      </c>
      <c r="E19" s="101">
        <v>1.0754561674721811E-2</v>
      </c>
      <c r="F19" s="101">
        <v>1.0754561674721811E-2</v>
      </c>
    </row>
    <row r="20" spans="1:8" ht="15.75" customHeight="1" x14ac:dyDescent="0.2">
      <c r="B20" s="19" t="s">
        <v>93</v>
      </c>
      <c r="C20" s="101">
        <v>1.210494177995583E-2</v>
      </c>
      <c r="D20" s="101">
        <v>1.210494177995583E-2</v>
      </c>
      <c r="E20" s="101">
        <v>1.210494177995583E-2</v>
      </c>
      <c r="F20" s="101">
        <v>1.210494177995583E-2</v>
      </c>
    </row>
    <row r="21" spans="1:8" ht="15.75" customHeight="1" x14ac:dyDescent="0.2">
      <c r="B21" s="19" t="s">
        <v>94</v>
      </c>
      <c r="C21" s="101">
        <v>0.10025561751623251</v>
      </c>
      <c r="D21" s="101">
        <v>0.10025561751623251</v>
      </c>
      <c r="E21" s="101">
        <v>0.10025561751623251</v>
      </c>
      <c r="F21" s="101">
        <v>0.10025561751623251</v>
      </c>
    </row>
    <row r="22" spans="1:8" ht="15.75" customHeight="1" x14ac:dyDescent="0.2">
      <c r="B22" s="19" t="s">
        <v>95</v>
      </c>
      <c r="C22" s="101">
        <v>0.51416774074022076</v>
      </c>
      <c r="D22" s="101">
        <v>0.51416774074022076</v>
      </c>
      <c r="E22" s="101">
        <v>0.51416774074022076</v>
      </c>
      <c r="F22" s="101">
        <v>0.51416774074022076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3.3953507000000001E-2</v>
      </c>
    </row>
    <row r="27" spans="1:8" ht="15.75" customHeight="1" x14ac:dyDescent="0.2">
      <c r="B27" s="19" t="s">
        <v>102</v>
      </c>
      <c r="C27" s="101">
        <v>3.6358831000000001E-2</v>
      </c>
    </row>
    <row r="28" spans="1:8" ht="15.75" customHeight="1" x14ac:dyDescent="0.2">
      <c r="B28" s="19" t="s">
        <v>103</v>
      </c>
      <c r="C28" s="101">
        <v>0.29059849599999998</v>
      </c>
    </row>
    <row r="29" spans="1:8" ht="15.75" customHeight="1" x14ac:dyDescent="0.2">
      <c r="B29" s="19" t="s">
        <v>104</v>
      </c>
      <c r="C29" s="101">
        <v>0.18423973499999999</v>
      </c>
    </row>
    <row r="30" spans="1:8" ht="15.75" customHeight="1" x14ac:dyDescent="0.2">
      <c r="B30" s="19" t="s">
        <v>2</v>
      </c>
      <c r="C30" s="101">
        <v>8.8893533999999996E-2</v>
      </c>
    </row>
    <row r="31" spans="1:8" ht="15.75" customHeight="1" x14ac:dyDescent="0.2">
      <c r="B31" s="19" t="s">
        <v>105</v>
      </c>
      <c r="C31" s="101">
        <v>4.6759898000000001E-2</v>
      </c>
    </row>
    <row r="32" spans="1:8" ht="15.75" customHeight="1" x14ac:dyDescent="0.2">
      <c r="B32" s="19" t="s">
        <v>106</v>
      </c>
      <c r="C32" s="101">
        <v>5.1759430999999988E-2</v>
      </c>
    </row>
    <row r="33" spans="2:3" ht="15.75" customHeight="1" x14ac:dyDescent="0.2">
      <c r="B33" s="19" t="s">
        <v>107</v>
      </c>
      <c r="C33" s="101">
        <v>0.101392051</v>
      </c>
    </row>
    <row r="34" spans="2:3" ht="15.75" customHeight="1" x14ac:dyDescent="0.2">
      <c r="B34" s="19" t="s">
        <v>108</v>
      </c>
      <c r="C34" s="101">
        <v>0.166044517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6E5qAsigyTT9UiVHpK08qcG1f/ca5MqK75cXJ0D5nEg9EJeIclPxhqRAFmuGKgvNn2Vljf7PJCW7Wl9TBay9oA==" saltValue="QrD45z+GTjiK8oD+MZgfZ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0.67770640468616483</v>
      </c>
      <c r="D2" s="52">
        <f>IFERROR(1-_xlfn.NORM.DIST(_xlfn.NORM.INV(SUM(D4:D5), 0, 1) + 1, 0, 1, TRUE), "")</f>
        <v>0.67770640468616483</v>
      </c>
      <c r="E2" s="52">
        <f>IFERROR(1-_xlfn.NORM.DIST(_xlfn.NORM.INV(SUM(E4:E5), 0, 1) + 1, 0, 1, TRUE), "")</f>
        <v>0.55732232592936837</v>
      </c>
      <c r="F2" s="52">
        <f>IFERROR(1-_xlfn.NORM.DIST(_xlfn.NORM.INV(SUM(F4:F5), 0, 1) + 1, 0, 1, TRUE), "")</f>
        <v>0.42326140993834582</v>
      </c>
      <c r="G2" s="52">
        <f>IFERROR(1-_xlfn.NORM.DIST(_xlfn.NORM.INV(SUM(G4:G5), 0, 1) + 1, 0, 1, TRUE), "")</f>
        <v>0.38841072127214149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0.25032630273680695</v>
      </c>
      <c r="D3" s="52">
        <f>IFERROR(_xlfn.NORM.DIST(_xlfn.NORM.INV(SUM(D4:D5), 0, 1) + 1, 0, 1, TRUE) - SUM(D4:D5), "")</f>
        <v>0.25032630273680695</v>
      </c>
      <c r="E3" s="52">
        <f>IFERROR(_xlfn.NORM.DIST(_xlfn.NORM.INV(SUM(E4:E5), 0, 1) + 1, 0, 1, TRUE) - SUM(E4:E5), "")</f>
        <v>0.31640396006468452</v>
      </c>
      <c r="F3" s="52">
        <f>IFERROR(_xlfn.NORM.DIST(_xlfn.NORM.INV(SUM(F4:F5), 0, 1) + 1, 0, 1, TRUE) - SUM(F4:F5), "")</f>
        <v>0.36674487745760859</v>
      </c>
      <c r="G3" s="52">
        <f>IFERROR(_xlfn.NORM.DIST(_xlfn.NORM.INV(SUM(G4:G5), 0, 1) + 1, 0, 1, TRUE) - SUM(G4:G5), "")</f>
        <v>0.37475916340955978</v>
      </c>
    </row>
    <row r="4" spans="1:15" ht="15.75" customHeight="1" x14ac:dyDescent="0.2">
      <c r="B4" s="5" t="s">
        <v>114</v>
      </c>
      <c r="C4" s="45">
        <v>5.2427388727664913E-2</v>
      </c>
      <c r="D4" s="53">
        <v>5.2427388727664913E-2</v>
      </c>
      <c r="E4" s="53">
        <v>8.9375786483287797E-2</v>
      </c>
      <c r="F4" s="53">
        <v>0.143905699253082</v>
      </c>
      <c r="G4" s="53">
        <v>0.17227077484130901</v>
      </c>
    </row>
    <row r="5" spans="1:15" ht="15.75" customHeight="1" x14ac:dyDescent="0.2">
      <c r="B5" s="5" t="s">
        <v>115</v>
      </c>
      <c r="C5" s="45">
        <v>1.9539903849363299E-2</v>
      </c>
      <c r="D5" s="53">
        <v>1.9539903849363299E-2</v>
      </c>
      <c r="E5" s="53">
        <v>3.6897927522659302E-2</v>
      </c>
      <c r="F5" s="53">
        <v>6.6088013350963606E-2</v>
      </c>
      <c r="G5" s="53">
        <v>6.4559340476989704E-2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0.76897548849049768</v>
      </c>
      <c r="D8" s="52">
        <f>IFERROR(1-_xlfn.NORM.DIST(_xlfn.NORM.INV(SUM(D10:D11), 0, 1) + 1, 0, 1, TRUE), "")</f>
        <v>0.76897548849049768</v>
      </c>
      <c r="E8" s="52">
        <f>IFERROR(1-_xlfn.NORM.DIST(_xlfn.NORM.INV(SUM(E10:E11), 0, 1) + 1, 0, 1, TRUE), "")</f>
        <v>0.88440555664625908</v>
      </c>
      <c r="F8" s="52">
        <f>IFERROR(1-_xlfn.NORM.DIST(_xlfn.NORM.INV(SUM(F10:F11), 0, 1) + 1, 0, 1, TRUE), "")</f>
        <v>0.88235053414313036</v>
      </c>
      <c r="G8" s="52">
        <f>IFERROR(1-_xlfn.NORM.DIST(_xlfn.NORM.INV(SUM(G10:G11), 0, 1) + 1, 0, 1, TRUE), "")</f>
        <v>0.90845576343009804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0.18969633837875166</v>
      </c>
      <c r="D9" s="52">
        <f>IFERROR(_xlfn.NORM.DIST(_xlfn.NORM.INV(SUM(D10:D11), 0, 1) + 1, 0, 1, TRUE) - SUM(D10:D11), "")</f>
        <v>0.18969633837875166</v>
      </c>
      <c r="E9" s="52">
        <f>IFERROR(_xlfn.NORM.DIST(_xlfn.NORM.INV(SUM(E10:E11), 0, 1) + 1, 0, 1, TRUE) - SUM(E10:E11), "")</f>
        <v>0.10159499892118425</v>
      </c>
      <c r="F9" s="52">
        <f>IFERROR(_xlfn.NORM.DIST(_xlfn.NORM.INV(SUM(F10:F11), 0, 1) + 1, 0, 1, TRUE) - SUM(F10:F11), "")</f>
        <v>0.10327160434031946</v>
      </c>
      <c r="G9" s="52">
        <f>IFERROR(_xlfn.NORM.DIST(_xlfn.NORM.INV(SUM(G10:G11), 0, 1) + 1, 0, 1, TRUE) - SUM(G10:G11), "")</f>
        <v>8.1675611251270402E-2</v>
      </c>
    </row>
    <row r="10" spans="1:15" ht="15.75" customHeight="1" x14ac:dyDescent="0.2">
      <c r="B10" s="5" t="s">
        <v>119</v>
      </c>
      <c r="C10" s="45">
        <v>1.71395614743233E-2</v>
      </c>
      <c r="D10" s="53">
        <v>1.71395614743233E-2</v>
      </c>
      <c r="E10" s="53">
        <v>6.8579628132283696E-3</v>
      </c>
      <c r="F10" s="53">
        <v>1.0644786991179E-2</v>
      </c>
      <c r="G10" s="53">
        <v>6.4862035214901014E-3</v>
      </c>
    </row>
    <row r="11" spans="1:15" ht="15.75" customHeight="1" x14ac:dyDescent="0.2">
      <c r="B11" s="5" t="s">
        <v>120</v>
      </c>
      <c r="C11" s="45">
        <v>2.4188611656427401E-2</v>
      </c>
      <c r="D11" s="53">
        <v>2.4188611656427401E-2</v>
      </c>
      <c r="E11" s="53">
        <v>7.1414816193282604E-3</v>
      </c>
      <c r="F11" s="53">
        <v>3.73307452537119E-3</v>
      </c>
      <c r="G11" s="53">
        <v>3.3824217971414302E-3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0.39236330375000011</v>
      </c>
      <c r="D14" s="54">
        <v>0.36913915626799998</v>
      </c>
      <c r="E14" s="54">
        <v>0.36913915626799998</v>
      </c>
      <c r="F14" s="54">
        <v>0.23508163157600001</v>
      </c>
      <c r="G14" s="54">
        <v>0.23508163157600001</v>
      </c>
      <c r="H14" s="45">
        <v>0.25700000000000001</v>
      </c>
      <c r="I14" s="55">
        <v>0.25700000000000001</v>
      </c>
      <c r="J14" s="55">
        <v>0.25700000000000001</v>
      </c>
      <c r="K14" s="55">
        <v>0.25700000000000001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0.19748547513336129</v>
      </c>
      <c r="D15" s="52">
        <f t="shared" si="0"/>
        <v>0.18579622755027855</v>
      </c>
      <c r="E15" s="52">
        <f t="shared" si="0"/>
        <v>0.18579622755027855</v>
      </c>
      <c r="F15" s="52">
        <f t="shared" si="0"/>
        <v>0.11832199204972704</v>
      </c>
      <c r="G15" s="52">
        <f t="shared" si="0"/>
        <v>0.11832199204972704</v>
      </c>
      <c r="H15" s="52">
        <f t="shared" si="0"/>
        <v>0.12935401099999999</v>
      </c>
      <c r="I15" s="52">
        <f t="shared" si="0"/>
        <v>0.12935401099999999</v>
      </c>
      <c r="J15" s="52">
        <f t="shared" si="0"/>
        <v>0.12935401099999999</v>
      </c>
      <c r="K15" s="52">
        <f t="shared" si="0"/>
        <v>0.12935401099999999</v>
      </c>
      <c r="L15" s="52">
        <f t="shared" si="0"/>
        <v>8.0028356999999994E-2</v>
      </c>
      <c r="M15" s="52">
        <f t="shared" si="0"/>
        <v>8.0028356999999994E-2</v>
      </c>
      <c r="N15" s="52">
        <f t="shared" si="0"/>
        <v>8.0028356999999994E-2</v>
      </c>
      <c r="O15" s="52">
        <f t="shared" si="0"/>
        <v>8.0028356999999994E-2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wpnBPpkUr4PNIlRqdO117xqp2JrCV1Le9jgGvN4BqEl4auzm5+vxHypvd4LMxC7+RzrPLq/t2r0J01ZlJNqHGQ==" saltValue="mEayKjIzFLUGPY1mrE9z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0.48034974932670599</v>
      </c>
      <c r="D2" s="53">
        <v>0.27199479999999998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0.136439979076385</v>
      </c>
      <c r="D3" s="53">
        <v>0.1572112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0.350522041320801</v>
      </c>
      <c r="D4" s="53">
        <v>0.49163960000000001</v>
      </c>
      <c r="E4" s="53">
        <v>0.75345808267593395</v>
      </c>
      <c r="F4" s="53">
        <v>0.56451863050460804</v>
      </c>
      <c r="G4" s="53">
        <v>0</v>
      </c>
    </row>
    <row r="5" spans="1:7" x14ac:dyDescent="0.2">
      <c r="B5" s="3" t="s">
        <v>132</v>
      </c>
      <c r="C5" s="52">
        <v>3.2688230276107802E-2</v>
      </c>
      <c r="D5" s="52">
        <v>7.9154416918754605E-2</v>
      </c>
      <c r="E5" s="52">
        <f>1-SUM(E2:E4)</f>
        <v>0.24654191732406605</v>
      </c>
      <c r="F5" s="52">
        <f>1-SUM(F2:F4)</f>
        <v>0.43548136949539196</v>
      </c>
      <c r="G5" s="52">
        <f>1-SUM(G2:G4)</f>
        <v>1</v>
      </c>
    </row>
  </sheetData>
  <sheetProtection algorithmName="SHA-512" hashValue="Sj/LkJ8757tZVzP5n9p7WflyfqO6dUrv+2v/ja/um/PkPo6KYFv5LG8zQ5MWIt2JszjeQwLBjSbSCiQI/pH7NA==" saltValue="aDpTLliGFVdx1AOqW2IP2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GOlmPc3ErJ7rfah6iXkOsnB7gNHIglABS4yJTn47KyZ0Uf+dXKDV0jlTVr0S91QqPMmHZIUeNbOUtJowrL5xQ==" saltValue="+P29mF4TaPKt5v7CNB66h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nj7MWcHtw6uCyQ0gbkNfM+dQkW0NR1ZbPVJRxMNvVFH4xMFAC7H0lYVZ9gxEF5q1JrBuvU2drF4IphA72z7uZQ==" saltValue="10nAWDvzYnRR98+LnJTLH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Rw0npuRja4GhCz4J1y7HpnTRN/tvIJZ6Sk7QhyvMZeUz0RFWMemNRA+sIqcDE15eU3ycjGLWmUvuT+kVDTHSzA==" saltValue="gTGCbPLG24o7QTNL94Jqi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V+5oHEQnIharFTzaylmcRU4NhJGCw7QlHsEK4Jlws1CXeVTguumQ76bZdqBhB5VR/arBr+lVFMtvKxDVsyNJ1g==" saltValue="29muYbtAcspOlJoqurO3o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2023-01-27T03:34:40Z</dcterms:modified>
</cp:coreProperties>
</file>