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A788370E-71BA-477A-8048-0D7E33991C00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H38" i="2"/>
  <c r="I38" i="2" s="1"/>
  <c r="G38" i="2"/>
  <c r="A35" i="2"/>
  <c r="A33" i="2"/>
  <c r="A32" i="2"/>
  <c r="A24" i="2"/>
  <c r="A17" i="2"/>
  <c r="A16" i="2"/>
  <c r="H11" i="2"/>
  <c r="G11" i="2"/>
  <c r="I11" i="2" s="1"/>
  <c r="H10" i="2"/>
  <c r="I10" i="2" s="1"/>
  <c r="G10" i="2"/>
  <c r="H9" i="2"/>
  <c r="G9" i="2"/>
  <c r="H8" i="2"/>
  <c r="I8" i="2" s="1"/>
  <c r="G8" i="2"/>
  <c r="H7" i="2"/>
  <c r="G7" i="2"/>
  <c r="I7" i="2" s="1"/>
  <c r="H6" i="2"/>
  <c r="I6" i="2" s="1"/>
  <c r="G6" i="2"/>
  <c r="H5" i="2"/>
  <c r="G5" i="2"/>
  <c r="H4" i="2"/>
  <c r="G4" i="2"/>
  <c r="I4" i="2" s="1"/>
  <c r="H3" i="2"/>
  <c r="G3" i="2"/>
  <c r="I3" i="2" s="1"/>
  <c r="A3" i="2"/>
  <c r="H2" i="2"/>
  <c r="G2" i="2"/>
  <c r="A2" i="2"/>
  <c r="A31" i="2" s="1"/>
  <c r="C33" i="1"/>
  <c r="C20" i="1"/>
  <c r="I2" i="2" l="1"/>
  <c r="I39" i="2"/>
  <c r="I5" i="2"/>
  <c r="A19" i="2"/>
  <c r="A25" i="2"/>
  <c r="A27" i="2"/>
  <c r="I9" i="2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8" i="2"/>
  <c r="A36" i="2"/>
  <c r="A20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<sst xmlns="http://schemas.openxmlformats.org/spreadsheetml/2006/main" count="2092" uniqueCount="337">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</sst>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3228039.1875</v>
      </c>
    </row>
    <row r="8" spans="1:3" ht="15" customHeight="1" x14ac:dyDescent="0.2">
      <c r="B8" s="5" t="s">
        <v>19</v>
      </c>
      <c r="C8" s="44">
        <v>0.38400000000000001</v>
      </c>
    </row>
    <row r="9" spans="1:3" ht="15" customHeight="1" x14ac:dyDescent="0.2">
      <c r="B9" s="5" t="s">
        <v>20</v>
      </c>
      <c r="C9" s="45">
        <v>0.86</v>
      </c>
    </row>
    <row r="10" spans="1:3" ht="15" customHeight="1" x14ac:dyDescent="0.2">
      <c r="B10" s="5" t="s">
        <v>21</v>
      </c>
      <c r="C10" s="45">
        <v>0.12396960258483899</v>
      </c>
    </row>
    <row r="11" spans="1:3" ht="15" customHeight="1" x14ac:dyDescent="0.2">
      <c r="B11" s="5" t="s">
        <v>22</v>
      </c>
      <c r="C11" s="45">
        <v>0.31</v>
      </c>
    </row>
    <row r="12" spans="1:3" ht="15" customHeight="1" x14ac:dyDescent="0.2">
      <c r="B12" s="5" t="s">
        <v>23</v>
      </c>
      <c r="C12" s="45">
        <v>0.25800000000000001</v>
      </c>
    </row>
    <row r="13" spans="1:3" ht="15" customHeight="1" x14ac:dyDescent="0.2">
      <c r="B13" s="5" t="s">
        <v>24</v>
      </c>
      <c r="C13" s="45">
        <v>0.82499999999999996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0.1394</v>
      </c>
    </row>
    <row r="24" spans="1:3" ht="15" customHeight="1" x14ac:dyDescent="0.2">
      <c r="B24" s="15" t="s">
        <v>33</v>
      </c>
      <c r="C24" s="45">
        <v>0.44390000000000002</v>
      </c>
    </row>
    <row r="25" spans="1:3" ht="15" customHeight="1" x14ac:dyDescent="0.2">
      <c r="B25" s="15" t="s">
        <v>34</v>
      </c>
      <c r="C25" s="45">
        <v>0.33229999999999998</v>
      </c>
    </row>
    <row r="26" spans="1:3" ht="15" customHeight="1" x14ac:dyDescent="0.2">
      <c r="B26" s="15" t="s">
        <v>35</v>
      </c>
      <c r="C26" s="45">
        <v>8.4399999999999989E-2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0.15293756430458799</v>
      </c>
    </row>
    <row r="30" spans="1:3" ht="14.25" customHeight="1" x14ac:dyDescent="0.2">
      <c r="B30" s="25" t="s">
        <v>38</v>
      </c>
      <c r="C30" s="99">
        <v>9.4746756672842394E-2</v>
      </c>
    </row>
    <row r="31" spans="1:3" ht="14.25" customHeight="1" x14ac:dyDescent="0.2">
      <c r="B31" s="25" t="s">
        <v>39</v>
      </c>
      <c r="C31" s="99">
        <v>0.16092716900482801</v>
      </c>
    </row>
    <row r="32" spans="1:3" ht="14.25" customHeight="1" x14ac:dyDescent="0.2">
      <c r="B32" s="25" t="s">
        <v>40</v>
      </c>
      <c r="C32" s="99">
        <v>0.59138851001774195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33.2599904129425</v>
      </c>
    </row>
    <row r="38" spans="1:5" ht="15" customHeight="1" x14ac:dyDescent="0.2">
      <c r="B38" s="11" t="s">
        <v>45</v>
      </c>
      <c r="C38" s="43">
        <v>69.095998599304593</v>
      </c>
      <c r="D38" s="12"/>
      <c r="E38" s="13"/>
    </row>
    <row r="39" spans="1:5" ht="15" customHeight="1" x14ac:dyDescent="0.2">
      <c r="B39" s="11" t="s">
        <v>46</v>
      </c>
      <c r="C39" s="43">
        <v>113.790418264655</v>
      </c>
      <c r="D39" s="12"/>
      <c r="E39" s="12"/>
    </row>
    <row r="40" spans="1:5" ht="15" customHeight="1" x14ac:dyDescent="0.2">
      <c r="B40" s="11" t="s">
        <v>47</v>
      </c>
      <c r="C40" s="100">
        <v>11.4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27.4655092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2.8654000000000002E-3</v>
      </c>
      <c r="D45" s="12"/>
    </row>
    <row r="46" spans="1:5" ht="15.75" customHeight="1" x14ac:dyDescent="0.2">
      <c r="B46" s="11" t="s">
        <v>52</v>
      </c>
      <c r="C46" s="45">
        <v>8.5688399999999998E-2</v>
      </c>
      <c r="D46" s="12"/>
    </row>
    <row r="47" spans="1:5" ht="15.75" customHeight="1" x14ac:dyDescent="0.2">
      <c r="B47" s="11" t="s">
        <v>53</v>
      </c>
      <c r="C47" s="45">
        <v>0.142433</v>
      </c>
      <c r="D47" s="12"/>
      <c r="E47" s="13"/>
    </row>
    <row r="48" spans="1:5" ht="15" customHeight="1" x14ac:dyDescent="0.2">
      <c r="B48" s="11" t="s">
        <v>54</v>
      </c>
      <c r="C48" s="46">
        <v>0.76901319999999995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0.43513099999999999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cN24ku4xFtd7/CWkyU0XANNsa420JLajjahBlU3nmegOxIu54sek6eLF132QJeroE36tWGrOGkbCXP7yo87wIw==" saltValue="h080XIoUNtl7H22zTVI5i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6.4893073593842707E-2</v>
      </c>
      <c r="C2" s="98">
        <v>0.95</v>
      </c>
      <c r="D2" s="56">
        <v>35.834023182075242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47.385692178916713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66.429565189928027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0.144735353400232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15.0449415094118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15.0449415094118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15.0449415094118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15.0449415094118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15.0449415094118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15.0449415094118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0.12051899551997799</v>
      </c>
      <c r="C16" s="98">
        <v>0.95</v>
      </c>
      <c r="D16" s="56">
        <v>0.24753065261816909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0.78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1.6361723633111671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1.6361723633111671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0.13487757680000001</v>
      </c>
      <c r="C21" s="98">
        <v>0.95</v>
      </c>
      <c r="D21" s="56">
        <v>1.3660250985983859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25.638805136545979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7.6779149000000008E-4</v>
      </c>
      <c r="C23" s="98">
        <v>0.95</v>
      </c>
      <c r="D23" s="56">
        <v>4.9287239443093789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0.15242035765256001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6.9163727398428798E-2</v>
      </c>
      <c r="C27" s="98">
        <v>0.95</v>
      </c>
      <c r="D27" s="56">
        <v>21.80411146065811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0.1744726372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62.990389674195526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0.18290000000000001</v>
      </c>
      <c r="C31" s="98">
        <v>0.95</v>
      </c>
      <c r="D31" s="56">
        <v>2.9247513411599648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0.16409362999999999</v>
      </c>
      <c r="C32" s="98">
        <v>0.95</v>
      </c>
      <c r="D32" s="56">
        <v>0.46793811090654153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8.3424832784475406E-2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0.7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0.204562149</v>
      </c>
      <c r="C38" s="98">
        <v>0.95</v>
      </c>
      <c r="D38" s="56">
        <v>8.1134342608599326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0.23353191379999999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C/InCtkKTsD+1tDq6alwIgQTOMpi8FZodS3THZ/9u0d4zIsQJI3RNanhYKN3onbXlTZgDYYttBVPvqbk6azFxg==" saltValue="X7Fbbg3K7CU4C79ndt/oa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gaOeCTz0HZX9EBqZqr1ycKQB6fz20lmj6eeMxQ0s2sosasbV/5e6fEcN0ls0ztfJTGDuA2hBS1ahAgAL7wYYMQ==" saltValue="N3Ua99UG/0AqoDD2Fi9L9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F2EFN8j9haNZ1M9CK6FbEB9C5Vtj4obzdFmesyWpnBvUlW3H47XXBso+YSmEOFPj8wPIC2DEFt26TfMLe7UQUw==" saltValue="ihrNqIFW0Sh4PnP696ue5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0.24942959080000002</v>
      </c>
      <c r="C3" s="21">
        <f>frac_mam_1_5months * 2.6</f>
        <v>0.24942959080000002</v>
      </c>
      <c r="D3" s="21">
        <f>frac_mam_6_11months * 2.6</f>
        <v>0.33401945199999999</v>
      </c>
      <c r="E3" s="21">
        <f>frac_mam_12_23months * 2.6</f>
        <v>0.32862255400000001</v>
      </c>
      <c r="F3" s="21">
        <f>frac_mam_24_59months * 2.6</f>
        <v>0.20974595199999999</v>
      </c>
    </row>
    <row r="4" spans="1:6" ht="15.75" customHeight="1" x14ac:dyDescent="0.2">
      <c r="A4" s="3" t="s">
        <v>208</v>
      </c>
      <c r="B4" s="21">
        <f>frac_sam_1month * 2.6</f>
        <v>0.15739701640000001</v>
      </c>
      <c r="C4" s="21">
        <f>frac_sam_1_5months * 2.6</f>
        <v>0.15739701640000001</v>
      </c>
      <c r="D4" s="21">
        <f>frac_sam_6_11months * 2.6</f>
        <v>0.20050903340000001</v>
      </c>
      <c r="E4" s="21">
        <f>frac_sam_12_23months * 2.6</f>
        <v>0.16705018980000003</v>
      </c>
      <c r="F4" s="21">
        <f>frac_sam_24_59months * 2.6</f>
        <v>8.4927414000000007E-2</v>
      </c>
    </row>
  </sheetData>
  <sheetProtection algorithmName="SHA-512" hashValue="tjIekfAtJK70UoOBZgbOGzNSGaXWvr61N/76O1aVK+omI/mQwpFfH1mJ+t7S7g54AcsS72d4VSFqhCrxJoBBlQ==" saltValue="3No/+QhCf08VQdS76UK47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0.38400000000000001</v>
      </c>
      <c r="E2" s="60">
        <f>food_insecure</f>
        <v>0.38400000000000001</v>
      </c>
      <c r="F2" s="60">
        <f>food_insecure</f>
        <v>0.38400000000000001</v>
      </c>
      <c r="G2" s="60">
        <f>food_insecure</f>
        <v>0.38400000000000001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0.38400000000000001</v>
      </c>
      <c r="F5" s="60">
        <f>food_insecure</f>
        <v>0.38400000000000001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0.38400000000000001</v>
      </c>
      <c r="F8" s="60">
        <f>food_insecure</f>
        <v>0.38400000000000001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0.38400000000000001</v>
      </c>
      <c r="F9" s="60">
        <f>food_insecure</f>
        <v>0.38400000000000001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0.25800000000000001</v>
      </c>
      <c r="E10" s="60">
        <f>IF(ISBLANK(comm_deliv), frac_children_health_facility,1)</f>
        <v>0.25800000000000001</v>
      </c>
      <c r="F10" s="60">
        <f>IF(ISBLANK(comm_deliv), frac_children_health_facility,1)</f>
        <v>0.25800000000000001</v>
      </c>
      <c r="G10" s="60">
        <f>IF(ISBLANK(comm_deliv), frac_children_health_facility,1)</f>
        <v>0.25800000000000001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0.38400000000000001</v>
      </c>
      <c r="I15" s="60">
        <f>food_insecure</f>
        <v>0.38400000000000001</v>
      </c>
      <c r="J15" s="60">
        <f>food_insecure</f>
        <v>0.38400000000000001</v>
      </c>
      <c r="K15" s="60">
        <f>food_insecure</f>
        <v>0.38400000000000001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0.31</v>
      </c>
      <c r="I18" s="60">
        <f>frac_PW_health_facility</f>
        <v>0.31</v>
      </c>
      <c r="J18" s="60">
        <f>frac_PW_health_facility</f>
        <v>0.31</v>
      </c>
      <c r="K18" s="60">
        <f>frac_PW_health_facility</f>
        <v>0.31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0.86</v>
      </c>
      <c r="I19" s="60">
        <f>frac_malaria_risk</f>
        <v>0.86</v>
      </c>
      <c r="J19" s="60">
        <f>frac_malaria_risk</f>
        <v>0.86</v>
      </c>
      <c r="K19" s="60">
        <f>frac_malaria_risk</f>
        <v>0.86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0.82499999999999996</v>
      </c>
      <c r="M24" s="60">
        <f>famplan_unmet_need</f>
        <v>0.82499999999999996</v>
      </c>
      <c r="N24" s="60">
        <f>famplan_unmet_need</f>
        <v>0.82499999999999996</v>
      </c>
      <c r="O24" s="60">
        <f>famplan_unmet_need</f>
        <v>0.82499999999999996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0.49989798598098745</v>
      </c>
      <c r="M25" s="60">
        <f>(1-food_insecure)*(0.49)+food_insecure*(0.7)</f>
        <v>0.57064000000000004</v>
      </c>
      <c r="N25" s="60">
        <f>(1-food_insecure)*(0.49)+food_insecure*(0.7)</f>
        <v>0.57064000000000004</v>
      </c>
      <c r="O25" s="60">
        <f>(1-food_insecure)*(0.49)+food_insecure*(0.7)</f>
        <v>0.57064000000000004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0.21424199399185179</v>
      </c>
      <c r="M26" s="60">
        <f>(1-food_insecure)*(0.21)+food_insecure*(0.3)</f>
        <v>0.24456</v>
      </c>
      <c r="N26" s="60">
        <f>(1-food_insecure)*(0.21)+food_insecure*(0.3)</f>
        <v>0.24456</v>
      </c>
      <c r="O26" s="60">
        <f>(1-food_insecure)*(0.21)+food_insecure*(0.3)</f>
        <v>0.24456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0.16189041744232174</v>
      </c>
      <c r="M27" s="60">
        <f>(1-food_insecure)*(0.3)</f>
        <v>0.18479999999999999</v>
      </c>
      <c r="N27" s="60">
        <f>(1-food_insecure)*(0.3)</f>
        <v>0.18479999999999999</v>
      </c>
      <c r="O27" s="60">
        <f>(1-food_insecure)*(0.3)</f>
        <v>0.18479999999999999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0.12396960258483899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0.86</v>
      </c>
      <c r="D34" s="60">
        <f t="shared" si="3"/>
        <v>0.86</v>
      </c>
      <c r="E34" s="60">
        <f t="shared" si="3"/>
        <v>0.86</v>
      </c>
      <c r="F34" s="60">
        <f t="shared" si="3"/>
        <v>0.86</v>
      </c>
      <c r="G34" s="60">
        <f t="shared" si="3"/>
        <v>0.86</v>
      </c>
      <c r="H34" s="60">
        <f t="shared" si="3"/>
        <v>0.86</v>
      </c>
      <c r="I34" s="60">
        <f t="shared" si="3"/>
        <v>0.86</v>
      </c>
      <c r="J34" s="60">
        <f t="shared" si="3"/>
        <v>0.86</v>
      </c>
      <c r="K34" s="60">
        <f t="shared" si="3"/>
        <v>0.86</v>
      </c>
      <c r="L34" s="60">
        <f t="shared" si="3"/>
        <v>0.86</v>
      </c>
      <c r="M34" s="60">
        <f t="shared" si="3"/>
        <v>0.86</v>
      </c>
      <c r="N34" s="60">
        <f t="shared" si="3"/>
        <v>0.86</v>
      </c>
      <c r="O34" s="60">
        <f t="shared" si="3"/>
        <v>0.86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Dqv3LEvMcIz9ZBbOXgTC0X+1uWpWNIfNQ4B8QCdL62xl5znO6UnYtYH0/lpheUkxlp72lM7tUa1zSTWLCeKNOw==" saltValue="3wqCO6308X9UrinJ8SsGG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7PGS1TuVMKwBJ4pJ93K+kTT91uoj2AcaM4bMPOxf2raYNivY5REtj53FKMdRiCsuHLaeHH9otpRxa/zmVjiTMw==" saltValue="usf8LImPd+nh+xzvNsLy0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3K+aKa7jnnovQ0Gi6chkgpLqdFHUYxehUjg+4VXYFtTVNguXrDZgvQjk0yVawOnLbxWLz/VcKiZVyoMokIkEcw==" saltValue="pcLdO+ciDtWiv1JsT0WQ6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VCe43rxvUCJu5PZyzRBY+UkPxddozwXvnEYvPiyRukm2CSksJ5BwpJsvRchbt4GksqnsV0yhWTJfpctz74b8w==" saltValue="324DDWuu+851qUcCM4143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3p6KMR3Mbp7i1mnOyGFO0WdmNZjF9zxiiTNxLuSbwPqSsQHKgAQi3Zy7KmjkLHVjfCEWyPX/aYIdJag/BgPwTg==" saltValue="t3YCa49vmwZSkCZ6Wuoq7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QOtBQ3aWtOMUm2chFDB7GJXoxZvjMZT1GJzftJ9Ih79ab8DS+sBBUc0fCJUWrih8sa8zPKIO4EuzO0ZgQ6annw==" saltValue="Szv3m2pb1WU4JWPAtNlu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682198.48040000012</v>
      </c>
      <c r="C2" s="49">
        <v>939000</v>
      </c>
      <c r="D2" s="49">
        <v>1431000</v>
      </c>
      <c r="E2" s="49">
        <v>914000</v>
      </c>
      <c r="F2" s="49">
        <v>559000</v>
      </c>
      <c r="G2" s="17">
        <f t="shared" ref="G2:G11" si="0">C2+D2+E2+F2</f>
        <v>3843000</v>
      </c>
      <c r="H2" s="17">
        <f t="shared" ref="H2:H11" si="1">(B2 + stillbirth*B2/(1000-stillbirth))/(1-abortion)</f>
        <v>797118.82019875303</v>
      </c>
      <c r="I2" s="17">
        <f t="shared" ref="I2:I11" si="2">G2-H2</f>
        <v>3045881.1798012471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693014.76480000024</v>
      </c>
      <c r="C3" s="50">
        <v>966000</v>
      </c>
      <c r="D3" s="50">
        <v>1480000</v>
      </c>
      <c r="E3" s="50">
        <v>950000</v>
      </c>
      <c r="F3" s="50">
        <v>582000</v>
      </c>
      <c r="G3" s="17">
        <f t="shared" si="0"/>
        <v>3978000</v>
      </c>
      <c r="H3" s="17">
        <f t="shared" si="1"/>
        <v>809757.17121766321</v>
      </c>
      <c r="I3" s="17">
        <f t="shared" si="2"/>
        <v>3168242.8287823368</v>
      </c>
    </row>
    <row r="4" spans="1:9" ht="15.75" customHeight="1" x14ac:dyDescent="0.2">
      <c r="A4" s="5">
        <f t="shared" si="3"/>
        <v>2023</v>
      </c>
      <c r="B4" s="49">
        <v>703630.07880000013</v>
      </c>
      <c r="C4" s="50">
        <v>994000</v>
      </c>
      <c r="D4" s="50">
        <v>1532000</v>
      </c>
      <c r="E4" s="50">
        <v>989000</v>
      </c>
      <c r="F4" s="50">
        <v>606000</v>
      </c>
      <c r="G4" s="17">
        <f t="shared" si="0"/>
        <v>4121000</v>
      </c>
      <c r="H4" s="17">
        <f t="shared" si="1"/>
        <v>822160.69719262247</v>
      </c>
      <c r="I4" s="17">
        <f t="shared" si="2"/>
        <v>3298839.3028073777</v>
      </c>
    </row>
    <row r="5" spans="1:9" ht="15.75" customHeight="1" x14ac:dyDescent="0.2">
      <c r="A5" s="5">
        <f t="shared" si="3"/>
        <v>2024</v>
      </c>
      <c r="B5" s="49">
        <v>714070.8396000003</v>
      </c>
      <c r="C5" s="50">
        <v>1022000</v>
      </c>
      <c r="D5" s="50">
        <v>1585000</v>
      </c>
      <c r="E5" s="50">
        <v>1028000</v>
      </c>
      <c r="F5" s="50">
        <v>631000</v>
      </c>
      <c r="G5" s="17">
        <f t="shared" si="0"/>
        <v>4266000</v>
      </c>
      <c r="H5" s="17">
        <f t="shared" si="1"/>
        <v>834360.26545608987</v>
      </c>
      <c r="I5" s="17">
        <f t="shared" si="2"/>
        <v>3431639.7345439103</v>
      </c>
    </row>
    <row r="6" spans="1:9" ht="15.75" customHeight="1" x14ac:dyDescent="0.2">
      <c r="A6" s="5">
        <f t="shared" si="3"/>
        <v>2025</v>
      </c>
      <c r="B6" s="49">
        <v>724284.2</v>
      </c>
      <c r="C6" s="50">
        <v>1050000</v>
      </c>
      <c r="D6" s="50">
        <v>1638000</v>
      </c>
      <c r="E6" s="50">
        <v>1070000</v>
      </c>
      <c r="F6" s="50">
        <v>656000</v>
      </c>
      <c r="G6" s="17">
        <f t="shared" si="0"/>
        <v>4414000</v>
      </c>
      <c r="H6" s="17">
        <f t="shared" si="1"/>
        <v>846294.12638691301</v>
      </c>
      <c r="I6" s="17">
        <f t="shared" si="2"/>
        <v>3567705.873613087</v>
      </c>
    </row>
    <row r="7" spans="1:9" ht="15.75" customHeight="1" x14ac:dyDescent="0.2">
      <c r="A7" s="5">
        <f t="shared" si="3"/>
        <v>2026</v>
      </c>
      <c r="B7" s="49">
        <v>734323.63639999996</v>
      </c>
      <c r="C7" s="50">
        <v>1078000</v>
      </c>
      <c r="D7" s="50">
        <v>1690000</v>
      </c>
      <c r="E7" s="50">
        <v>1112000</v>
      </c>
      <c r="F7" s="50">
        <v>683000</v>
      </c>
      <c r="G7" s="17">
        <f t="shared" si="0"/>
        <v>4563000</v>
      </c>
      <c r="H7" s="17">
        <f t="shared" si="1"/>
        <v>858024.76479867857</v>
      </c>
      <c r="I7" s="17">
        <f t="shared" si="2"/>
        <v>3704975.2352013215</v>
      </c>
    </row>
    <row r="8" spans="1:9" ht="15.75" customHeight="1" x14ac:dyDescent="0.2">
      <c r="A8" s="5">
        <f t="shared" si="3"/>
        <v>2027</v>
      </c>
      <c r="B8" s="49">
        <v>744079.55219999992</v>
      </c>
      <c r="C8" s="50">
        <v>1106000</v>
      </c>
      <c r="D8" s="50">
        <v>1743000</v>
      </c>
      <c r="E8" s="50">
        <v>1155000</v>
      </c>
      <c r="F8" s="50">
        <v>711000</v>
      </c>
      <c r="G8" s="17">
        <f t="shared" si="0"/>
        <v>4715000</v>
      </c>
      <c r="H8" s="17">
        <f t="shared" si="1"/>
        <v>869424.12190058036</v>
      </c>
      <c r="I8" s="17">
        <f t="shared" si="2"/>
        <v>3845575.8780994196</v>
      </c>
    </row>
    <row r="9" spans="1:9" ht="15.75" customHeight="1" x14ac:dyDescent="0.2">
      <c r="A9" s="5">
        <f t="shared" si="3"/>
        <v>2028</v>
      </c>
      <c r="B9" s="49">
        <v>753577.96559999988</v>
      </c>
      <c r="C9" s="50">
        <v>1135000</v>
      </c>
      <c r="D9" s="50">
        <v>1796000</v>
      </c>
      <c r="E9" s="50">
        <v>1200000</v>
      </c>
      <c r="F9" s="50">
        <v>740000</v>
      </c>
      <c r="G9" s="17">
        <f t="shared" si="0"/>
        <v>4871000</v>
      </c>
      <c r="H9" s="17">
        <f t="shared" si="1"/>
        <v>880522.59881118359</v>
      </c>
      <c r="I9" s="17">
        <f t="shared" si="2"/>
        <v>3990477.4011888164</v>
      </c>
    </row>
    <row r="10" spans="1:9" ht="15.75" customHeight="1" x14ac:dyDescent="0.2">
      <c r="A10" s="5">
        <f t="shared" si="3"/>
        <v>2029</v>
      </c>
      <c r="B10" s="49">
        <v>762806.31979999982</v>
      </c>
      <c r="C10" s="50">
        <v>1164000</v>
      </c>
      <c r="D10" s="50">
        <v>1851000</v>
      </c>
      <c r="E10" s="50">
        <v>1247000</v>
      </c>
      <c r="F10" s="50">
        <v>770000</v>
      </c>
      <c r="G10" s="17">
        <f t="shared" si="0"/>
        <v>5032000</v>
      </c>
      <c r="H10" s="17">
        <f t="shared" si="1"/>
        <v>891305.52346379647</v>
      </c>
      <c r="I10" s="17">
        <f t="shared" si="2"/>
        <v>4140694.4765362036</v>
      </c>
    </row>
    <row r="11" spans="1:9" ht="15.75" customHeight="1" x14ac:dyDescent="0.2">
      <c r="A11" s="5">
        <f t="shared" si="3"/>
        <v>2030</v>
      </c>
      <c r="B11" s="49">
        <v>771680.14000000013</v>
      </c>
      <c r="C11" s="50">
        <v>1193000</v>
      </c>
      <c r="D11" s="50">
        <v>1907000</v>
      </c>
      <c r="E11" s="50">
        <v>1294000</v>
      </c>
      <c r="F11" s="50">
        <v>802000</v>
      </c>
      <c r="G11" s="17">
        <f t="shared" si="0"/>
        <v>5196000</v>
      </c>
      <c r="H11" s="17">
        <f t="shared" si="1"/>
        <v>901674.19078233489</v>
      </c>
      <c r="I11" s="17">
        <f t="shared" si="2"/>
        <v>4294325.8092176653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KrjeOvispRxdZ11E7RO3jxR6x4NcBG+sIE4rFOO1cDkoMYIVCrpOV0BuCG9i8w4BJw0//IemNjnkiJ2rlbkp/Q==" saltValue="SKo8BHZJPup80gbBIJ6cY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X95NbqjTKH4hu5S6lvIiOtOg1Qq7pUhxJnXSqkOdm22yQFYuLm5ix+XZ7HSy7ILS67fjkAvuLrbPZUPPieiINg==" saltValue="S4OZ/KewhQHlS+u5HuKnV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aQI3UbYVcw/S2Qt/knkJGyDoJ366nfQ+KP1NQ8l+wuNC/y1Nsc/vJSbfA27qmzfFWGb9jg47Whxb36q2fjBq4Q==" saltValue="h71Yl8fji9dY0MbyKQWpZ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gAI590Sb9LzUEWtNkOp/ri/oxaPnXpgW6munFFqOiNFGvxgucKcpzLsEuBRzwc2WBDqsFjp+33q6UKsMtqPVZA==" saltValue="AwQ6CHv4lL+KvuHaVtYXr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Jw5s13Px+m3gefN0H9BA7bT4zb3mLR7JzHDI5M/0+lxa7l39xcjJtH6q3SZdTYiVqnvgTA0YblCa2RPkbjpPKQ==" saltValue="VUEBRmFdvboVVr6wjpME+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1ugJfqSE7fOewuk8pS4Jq6vGOa7GVWSgM8OVB2ECvzBgyjPfhQVVz43exTJwPkyPOcoK5F9rKIcEjh6Ie7K07A==" saltValue="OY0llGJgUsN5BH0mHegBE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IgVLsLrlkdJgsOUR7u66dMI5ERbj85GocoIQQsgOFZNvYUMogh/JLg1+6WvXdc7vYwxpmbGjBsE/nRtpQnI+PA==" saltValue="Pp9yYr93Xf4DDo/E68hbM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eGTwR5J5zpa99tdafQbbVDBbh4kr8zTeYVmIoHp5o9qZ0goJHmiqc9DLtKVladkueFjO9DmcZWu9KMPV06F+wA==" saltValue="8TCyFoIjBd7nuRcpFeZPB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QTYdFn9Uk8RR6mlOJ/5B5UoAV/Jt1ib6dK7apHHDdBPTU5/mypPEHTP3/o0oaFwTmyh4o562wBNiIU3tzjcIFQ==" saltValue="DDqr8cPDpb7Y1Z4e+Yme9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nmGbvmQqGKmJygvKiPD4bdRcfOqz/kaK8q/53srujXI5piDdz7cR5AXOMvICi3b6n0xUpuQcxiQb20K2WKqlmA==" saltValue="QV47WFRsmIYfYBdsc45Kt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8.4964916245545887E-3</v>
      </c>
    </row>
    <row r="4" spans="1:8" ht="15.75" customHeight="1" x14ac:dyDescent="0.2">
      <c r="B4" s="19" t="s">
        <v>79</v>
      </c>
      <c r="C4" s="101">
        <v>0.15968066233112099</v>
      </c>
    </row>
    <row r="5" spans="1:8" ht="15.75" customHeight="1" x14ac:dyDescent="0.2">
      <c r="B5" s="19" t="s">
        <v>80</v>
      </c>
      <c r="C5" s="101">
        <v>8.5201673308562334E-2</v>
      </c>
    </row>
    <row r="6" spans="1:8" ht="15.75" customHeight="1" x14ac:dyDescent="0.2">
      <c r="B6" s="19" t="s">
        <v>81</v>
      </c>
      <c r="C6" s="101">
        <v>0.32609305707060771</v>
      </c>
    </row>
    <row r="7" spans="1:8" ht="15.75" customHeight="1" x14ac:dyDescent="0.2">
      <c r="B7" s="19" t="s">
        <v>82</v>
      </c>
      <c r="C7" s="101">
        <v>0.26205172201959531</v>
      </c>
    </row>
    <row r="8" spans="1:8" ht="15.75" customHeight="1" x14ac:dyDescent="0.2">
      <c r="B8" s="19" t="s">
        <v>83</v>
      </c>
      <c r="C8" s="101">
        <v>2.3085458956368429E-2</v>
      </c>
    </row>
    <row r="9" spans="1:8" ht="15.75" customHeight="1" x14ac:dyDescent="0.2">
      <c r="B9" s="19" t="s">
        <v>84</v>
      </c>
      <c r="C9" s="101">
        <v>5.8007326190551017E-2</v>
      </c>
    </row>
    <row r="10" spans="1:8" ht="15.75" customHeight="1" x14ac:dyDescent="0.2">
      <c r="B10" s="19" t="s">
        <v>85</v>
      </c>
      <c r="C10" s="101">
        <v>7.738360849863983E-2</v>
      </c>
    </row>
    <row r="11" spans="1:8" ht="15.75" customHeight="1" x14ac:dyDescent="0.2">
      <c r="B11" s="27" t="s">
        <v>41</v>
      </c>
      <c r="C11" s="48">
        <f>SUM(C3:C10)</f>
        <v>1.0000000000000002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0.17658060783188739</v>
      </c>
      <c r="D14" s="55">
        <v>0.17658060783188739</v>
      </c>
      <c r="E14" s="55">
        <v>0.17658060783188739</v>
      </c>
      <c r="F14" s="55">
        <v>0.17658060783188739</v>
      </c>
    </row>
    <row r="15" spans="1:8" ht="15.75" customHeight="1" x14ac:dyDescent="0.2">
      <c r="B15" s="19" t="s">
        <v>88</v>
      </c>
      <c r="C15" s="101">
        <v>0.30142991304493821</v>
      </c>
      <c r="D15" s="101">
        <v>0.30142991304493821</v>
      </c>
      <c r="E15" s="101">
        <v>0.30142991304493821</v>
      </c>
      <c r="F15" s="101">
        <v>0.30142991304493821</v>
      </c>
    </row>
    <row r="16" spans="1:8" ht="15.75" customHeight="1" x14ac:dyDescent="0.2">
      <c r="B16" s="19" t="s">
        <v>89</v>
      </c>
      <c r="C16" s="101">
        <v>5.1562794611021069E-2</v>
      </c>
      <c r="D16" s="101">
        <v>5.1562794611021069E-2</v>
      </c>
      <c r="E16" s="101">
        <v>5.1562794611021069E-2</v>
      </c>
      <c r="F16" s="101">
        <v>5.1562794611021069E-2</v>
      </c>
    </row>
    <row r="17" spans="1:8" ht="15.75" customHeight="1" x14ac:dyDescent="0.2">
      <c r="B17" s="19" t="s">
        <v>90</v>
      </c>
      <c r="C17" s="101">
        <v>9.2179497164415303E-4</v>
      </c>
      <c r="D17" s="101">
        <v>9.2179497164415303E-4</v>
      </c>
      <c r="E17" s="101">
        <v>9.2179497164415303E-4</v>
      </c>
      <c r="F17" s="101">
        <v>9.2179497164415303E-4</v>
      </c>
    </row>
    <row r="18" spans="1:8" ht="15.75" customHeight="1" x14ac:dyDescent="0.2">
      <c r="B18" s="19" t="s">
        <v>91</v>
      </c>
      <c r="C18" s="101">
        <v>0.1192356070666334</v>
      </c>
      <c r="D18" s="101">
        <v>0.1192356070666334</v>
      </c>
      <c r="E18" s="101">
        <v>0.1192356070666334</v>
      </c>
      <c r="F18" s="101">
        <v>0.1192356070666334</v>
      </c>
    </row>
    <row r="19" spans="1:8" ht="15.75" customHeight="1" x14ac:dyDescent="0.2">
      <c r="B19" s="19" t="s">
        <v>92</v>
      </c>
      <c r="C19" s="101">
        <v>1.302447248656444E-2</v>
      </c>
      <c r="D19" s="101">
        <v>1.302447248656444E-2</v>
      </c>
      <c r="E19" s="101">
        <v>1.302447248656444E-2</v>
      </c>
      <c r="F19" s="101">
        <v>1.302447248656444E-2</v>
      </c>
    </row>
    <row r="20" spans="1:8" ht="15.75" customHeight="1" x14ac:dyDescent="0.2">
      <c r="B20" s="19" t="s">
        <v>93</v>
      </c>
      <c r="C20" s="101">
        <v>7.7019918320148199E-3</v>
      </c>
      <c r="D20" s="101">
        <v>7.7019918320148199E-3</v>
      </c>
      <c r="E20" s="101">
        <v>7.7019918320148199E-3</v>
      </c>
      <c r="F20" s="101">
        <v>7.7019918320148199E-3</v>
      </c>
    </row>
    <row r="21" spans="1:8" ht="15.75" customHeight="1" x14ac:dyDescent="0.2">
      <c r="B21" s="19" t="s">
        <v>94</v>
      </c>
      <c r="C21" s="101">
        <v>7.9574222302697686E-2</v>
      </c>
      <c r="D21" s="101">
        <v>7.9574222302697686E-2</v>
      </c>
      <c r="E21" s="101">
        <v>7.9574222302697686E-2</v>
      </c>
      <c r="F21" s="101">
        <v>7.9574222302697686E-2</v>
      </c>
    </row>
    <row r="22" spans="1:8" ht="15.75" customHeight="1" x14ac:dyDescent="0.2">
      <c r="B22" s="19" t="s">
        <v>95</v>
      </c>
      <c r="C22" s="101">
        <v>0.24996859585259881</v>
      </c>
      <c r="D22" s="101">
        <v>0.24996859585259881</v>
      </c>
      <c r="E22" s="101">
        <v>0.24996859585259881</v>
      </c>
      <c r="F22" s="101">
        <v>0.24996859585259881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8.8804052000000008E-2</v>
      </c>
    </row>
    <row r="27" spans="1:8" ht="15.75" customHeight="1" x14ac:dyDescent="0.2">
      <c r="B27" s="19" t="s">
        <v>102</v>
      </c>
      <c r="C27" s="101">
        <v>8.6505729999999999E-3</v>
      </c>
    </row>
    <row r="28" spans="1:8" ht="15.75" customHeight="1" x14ac:dyDescent="0.2">
      <c r="B28" s="19" t="s">
        <v>103</v>
      </c>
      <c r="C28" s="101">
        <v>0.15426393499999999</v>
      </c>
    </row>
    <row r="29" spans="1:8" ht="15.75" customHeight="1" x14ac:dyDescent="0.2">
      <c r="B29" s="19" t="s">
        <v>104</v>
      </c>
      <c r="C29" s="101">
        <v>0.16852035100000001</v>
      </c>
    </row>
    <row r="30" spans="1:8" ht="15.75" customHeight="1" x14ac:dyDescent="0.2">
      <c r="B30" s="19" t="s">
        <v>2</v>
      </c>
      <c r="C30" s="101">
        <v>0.106889969</v>
      </c>
    </row>
    <row r="31" spans="1:8" ht="15.75" customHeight="1" x14ac:dyDescent="0.2">
      <c r="B31" s="19" t="s">
        <v>105</v>
      </c>
      <c r="C31" s="101">
        <v>0.10946104600000001</v>
      </c>
    </row>
    <row r="32" spans="1:8" ht="15.75" customHeight="1" x14ac:dyDescent="0.2">
      <c r="B32" s="19" t="s">
        <v>106</v>
      </c>
      <c r="C32" s="101">
        <v>1.8636323E-2</v>
      </c>
    </row>
    <row r="33" spans="2:3" ht="15.75" customHeight="1" x14ac:dyDescent="0.2">
      <c r="B33" s="19" t="s">
        <v>107</v>
      </c>
      <c r="C33" s="101">
        <v>8.3221009999999998E-2</v>
      </c>
    </row>
    <row r="34" spans="2:3" ht="15.75" customHeight="1" x14ac:dyDescent="0.2">
      <c r="B34" s="19" t="s">
        <v>108</v>
      </c>
      <c r="C34" s="101">
        <v>0.26155274000000001</v>
      </c>
    </row>
    <row r="35" spans="2:3" ht="15.75" customHeight="1" x14ac:dyDescent="0.2">
      <c r="B35" s="27" t="s">
        <v>41</v>
      </c>
      <c r="C35" s="48">
        <f>SUM(C26:C34)</f>
        <v>0.99999999900000014</v>
      </c>
    </row>
  </sheetData>
  <sheetProtection algorithmName="SHA-512" hashValue="nB005wEkZ8Op/zwU3SI62spMER+TsZl4UGuRQFXZ4CFo29UarWHsBFG/uvz6opRezhc0hceBOZvd3/Yj7uCt4A==" saltValue="7Y1eDQGp1gePAQT710FzZ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0.57527706826530611</v>
      </c>
      <c r="D2" s="52">
        <f>IFERROR(1-_xlfn.NORM.DIST(_xlfn.NORM.INV(SUM(D4:D5), 0, 1) + 1, 0, 1, TRUE), "")</f>
        <v>0.57527706826530611</v>
      </c>
      <c r="E2" s="52">
        <f>IFERROR(1-_xlfn.NORM.DIST(_xlfn.NORM.INV(SUM(E4:E5), 0, 1) + 1, 0, 1, TRUE), "")</f>
        <v>0.38657969069174447</v>
      </c>
      <c r="F2" s="52">
        <f>IFERROR(1-_xlfn.NORM.DIST(_xlfn.NORM.INV(SUM(F4:F5), 0, 1) + 1, 0, 1, TRUE), "")</f>
        <v>0.19527089895185379</v>
      </c>
      <c r="G2" s="52">
        <f>IFERROR(1-_xlfn.NORM.DIST(_xlfn.NORM.INV(SUM(G4:G5), 0, 1) + 1, 0, 1, TRUE), "")</f>
        <v>0.21072497275828894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0.3076654417346939</v>
      </c>
      <c r="D3" s="52">
        <f>IFERROR(_xlfn.NORM.DIST(_xlfn.NORM.INV(SUM(D4:D5), 0, 1) + 1, 0, 1, TRUE) - SUM(D4:D5), "")</f>
        <v>0.3076654417346939</v>
      </c>
      <c r="E3" s="52">
        <f>IFERROR(_xlfn.NORM.DIST(_xlfn.NORM.INV(SUM(E4:E5), 0, 1) + 1, 0, 1, TRUE) - SUM(E4:E5), "")</f>
        <v>0.37511212930825555</v>
      </c>
      <c r="F3" s="52">
        <f>IFERROR(_xlfn.NORM.DIST(_xlfn.NORM.INV(SUM(F4:F5), 0, 1) + 1, 0, 1, TRUE) - SUM(F4:F5), "")</f>
        <v>0.36093821104814616</v>
      </c>
      <c r="G3" s="52">
        <f>IFERROR(_xlfn.NORM.DIST(_xlfn.NORM.INV(SUM(G4:G5), 0, 1) + 1, 0, 1, TRUE) - SUM(G4:G5), "")</f>
        <v>0.36700583724171104</v>
      </c>
    </row>
    <row r="4" spans="1:15" ht="15.75" customHeight="1" x14ac:dyDescent="0.2">
      <c r="B4" s="5" t="s">
        <v>114</v>
      </c>
      <c r="C4" s="45">
        <v>6.8478622000000003E-2</v>
      </c>
      <c r="D4" s="53">
        <v>6.8478622000000003E-2</v>
      </c>
      <c r="E4" s="53">
        <v>0.13440058999999999</v>
      </c>
      <c r="F4" s="53">
        <v>0.21662210000000001</v>
      </c>
      <c r="G4" s="53">
        <v>0.21005598</v>
      </c>
    </row>
    <row r="5" spans="1:15" ht="15.75" customHeight="1" x14ac:dyDescent="0.2">
      <c r="B5" s="5" t="s">
        <v>115</v>
      </c>
      <c r="C5" s="45">
        <v>4.8578867999999997E-2</v>
      </c>
      <c r="D5" s="53">
        <v>4.8578867999999997E-2</v>
      </c>
      <c r="E5" s="53">
        <v>0.10390758999999999</v>
      </c>
      <c r="F5" s="53">
        <v>0.22716879000000001</v>
      </c>
      <c r="G5" s="53">
        <v>0.21221321000000001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0.50361629412345221</v>
      </c>
      <c r="D8" s="52">
        <f>IFERROR(1-_xlfn.NORM.DIST(_xlfn.NORM.INV(SUM(D10:D11), 0, 1) + 1, 0, 1, TRUE), "")</f>
        <v>0.50361629412345221</v>
      </c>
      <c r="E8" s="52">
        <f>IFERROR(1-_xlfn.NORM.DIST(_xlfn.NORM.INV(SUM(E10:E11), 0, 1) + 1, 0, 1, TRUE), "")</f>
        <v>0.42929328533369338</v>
      </c>
      <c r="F8" s="52">
        <f>IFERROR(1-_xlfn.NORM.DIST(_xlfn.NORM.INV(SUM(F10:F11), 0, 1) + 1, 0, 1, TRUE), "")</f>
        <v>0.45047075232493028</v>
      </c>
      <c r="G8" s="52">
        <f>IFERROR(1-_xlfn.NORM.DIST(_xlfn.NORM.INV(SUM(G10:G11), 0, 1) + 1, 0, 1, TRUE), "")</f>
        <v>0.58276676276921258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0.33991193387654778</v>
      </c>
      <c r="D9" s="52">
        <f>IFERROR(_xlfn.NORM.DIST(_xlfn.NORM.INV(SUM(D10:D11), 0, 1) + 1, 0, 1, TRUE) - SUM(D10:D11), "")</f>
        <v>0.33991193387654778</v>
      </c>
      <c r="E9" s="52">
        <f>IFERROR(_xlfn.NORM.DIST(_xlfn.NORM.INV(SUM(E10:E11), 0, 1) + 1, 0, 1, TRUE) - SUM(E10:E11), "")</f>
        <v>0.36511883566630665</v>
      </c>
      <c r="F9" s="52">
        <f>IFERROR(_xlfn.NORM.DIST(_xlfn.NORM.INV(SUM(F10:F11), 0, 1) + 1, 0, 1, TRUE) - SUM(F10:F11), "")</f>
        <v>0.35888588467506971</v>
      </c>
      <c r="G9" s="52">
        <f>IFERROR(_xlfn.NORM.DIST(_xlfn.NORM.INV(SUM(G10:G11), 0, 1) + 1, 0, 1, TRUE) - SUM(G10:G11), "")</f>
        <v>0.30389732723078744</v>
      </c>
    </row>
    <row r="10" spans="1:15" ht="15.75" customHeight="1" x14ac:dyDescent="0.2">
      <c r="B10" s="5" t="s">
        <v>119</v>
      </c>
      <c r="C10" s="45">
        <v>9.5934458E-2</v>
      </c>
      <c r="D10" s="53">
        <v>9.5934458E-2</v>
      </c>
      <c r="E10" s="53">
        <v>0.12846901999999999</v>
      </c>
      <c r="F10" s="53">
        <v>0.12639328999999999</v>
      </c>
      <c r="G10" s="53">
        <v>8.0671519999999997E-2</v>
      </c>
    </row>
    <row r="11" spans="1:15" ht="15.75" customHeight="1" x14ac:dyDescent="0.2">
      <c r="B11" s="5" t="s">
        <v>120</v>
      </c>
      <c r="C11" s="45">
        <v>6.0537314000000002E-2</v>
      </c>
      <c r="D11" s="53">
        <v>6.0537314000000002E-2</v>
      </c>
      <c r="E11" s="53">
        <v>7.7118858999999998E-2</v>
      </c>
      <c r="F11" s="53">
        <v>6.4250073000000005E-2</v>
      </c>
      <c r="G11" s="53">
        <v>3.2664390000000001E-2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0.73521598700000002</v>
      </c>
      <c r="D14" s="54">
        <v>0.72018264867199999</v>
      </c>
      <c r="E14" s="54">
        <v>0.72018264867199999</v>
      </c>
      <c r="F14" s="54">
        <v>0.82913690597400003</v>
      </c>
      <c r="G14" s="54">
        <v>0.82913690597400003</v>
      </c>
      <c r="H14" s="45">
        <v>0.52100000000000002</v>
      </c>
      <c r="I14" s="55">
        <v>0.52100000000000002</v>
      </c>
      <c r="J14" s="55">
        <v>0.52100000000000002</v>
      </c>
      <c r="K14" s="55">
        <v>0.52100000000000002</v>
      </c>
      <c r="L14" s="45">
        <v>0.47099999999999992</v>
      </c>
      <c r="M14" s="55">
        <v>0.47099999999999992</v>
      </c>
      <c r="N14" s="55">
        <v>0.47099999999999992</v>
      </c>
      <c r="O14" s="55">
        <v>0.47099999999999992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0.31991526763929701</v>
      </c>
      <c r="D15" s="52">
        <f t="shared" si="0"/>
        <v>0.313373796099296</v>
      </c>
      <c r="E15" s="52">
        <f t="shared" si="0"/>
        <v>0.313373796099296</v>
      </c>
      <c r="F15" s="52">
        <f t="shared" si="0"/>
        <v>0.3607831710333726</v>
      </c>
      <c r="G15" s="52">
        <f t="shared" si="0"/>
        <v>0.3607831710333726</v>
      </c>
      <c r="H15" s="52">
        <f t="shared" si="0"/>
        <v>0.22670325099999999</v>
      </c>
      <c r="I15" s="52">
        <f t="shared" si="0"/>
        <v>0.22670325099999999</v>
      </c>
      <c r="J15" s="52">
        <f t="shared" si="0"/>
        <v>0.22670325099999999</v>
      </c>
      <c r="K15" s="52">
        <f t="shared" si="0"/>
        <v>0.22670325099999999</v>
      </c>
      <c r="L15" s="52">
        <f t="shared" si="0"/>
        <v>0.20494670099999995</v>
      </c>
      <c r="M15" s="52">
        <f t="shared" si="0"/>
        <v>0.20494670099999995</v>
      </c>
      <c r="N15" s="52">
        <f t="shared" si="0"/>
        <v>0.20494670099999995</v>
      </c>
      <c r="O15" s="52">
        <f t="shared" si="0"/>
        <v>0.20494670099999995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SWrMGLKOZTSfQ7Np3nuGLZN02psQsmGoD53o643GSfqo7fPMzJZfylIhdRzqsX6gl6J0IWctCI18deb/hQUd7Q==" saltValue="XCIYRrJzqO+hagfOeG8Nf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0.22203828810000001</v>
      </c>
      <c r="D2" s="53">
        <v>0.16409362999999999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0.51790111999999999</v>
      </c>
      <c r="D3" s="53">
        <v>0.40324939999999998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0.24761812</v>
      </c>
      <c r="D4" s="53">
        <v>0.42011062999999998</v>
      </c>
      <c r="E4" s="53">
        <v>0.95616996288299605</v>
      </c>
      <c r="F4" s="53">
        <v>0.78799217939376798</v>
      </c>
      <c r="G4" s="53">
        <v>0</v>
      </c>
    </row>
    <row r="5" spans="1:7" x14ac:dyDescent="0.2">
      <c r="B5" s="3" t="s">
        <v>132</v>
      </c>
      <c r="C5" s="52">
        <v>1.244243622E-2</v>
      </c>
      <c r="D5" s="52">
        <v>1.254635E-2</v>
      </c>
      <c r="E5" s="52">
        <f>1-SUM(E2:E4)</f>
        <v>4.383003711700395E-2</v>
      </c>
      <c r="F5" s="52">
        <f>1-SUM(F2:F4)</f>
        <v>0.21200782060623202</v>
      </c>
      <c r="G5" s="52">
        <f>1-SUM(G2:G4)</f>
        <v>1</v>
      </c>
    </row>
  </sheetData>
  <sheetProtection algorithmName="SHA-512" hashValue="j85pLgNIfFL7QGv4iL5OZpISLgg7DvROtzvF87VBLMKmH+3DaBj5D7tWRblFfd2yJJ78UnV66WXDnXK28OKgYQ==" saltValue="3ysUycNLPjZDNWRs9HUeu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KPUglY6PxMJwnt2uQzlhdcQw8myvSivN/MTeph1ZEIl7ahUT1N/z5DkC9YlxybuCcAidKSkEGhWgzFs38OgWyg==" saltValue="wJnv9dAakO2epgtw8IJyL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naXwC+N/KIJOALTQ3hmXxNusH+lezbqvaHMcfAbtPUjYsTm3E3UbHwaHYXFTXt5ZBgmILrHIVJg3ym3UlehbhQ==" saltValue="cnVCMRGqMcs5MhGgI7ebh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6V/UahL0MutpKMDh9jj2wuY6DIuUfOcc26Il9TfSRveNEG26StKIDMmPS5Rg9pmqIZvfUnOSU3YRBLI+Cu8TYA==" saltValue="1FhtuGsNCjjR6L3QRvfQd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nVvXDNll7JR6tXFJKPwZF7r0vGv+yrd+JhSu7E/hZlQOi3yU0uDU5WtqYSMhpyWkD8bbJPeCmZmH3y7LNec02A==" saltValue="4lDgVeflsuWT/6ZRZxFqq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2023-01-27T03:43:26Z</dcterms:modified>
</cp:coreProperties>
</file>