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DC5A335-AEC0-4EA4-BB06-B97F6E4364E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18" i="2"/>
  <c r="A17" i="2"/>
  <c r="I11" i="2"/>
  <c r="H11" i="2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23" i="2" l="1"/>
  <c r="A24" i="2"/>
  <c r="A25" i="2"/>
  <c r="A27" i="2"/>
  <c r="A32" i="2"/>
  <c r="A33" i="2"/>
  <c r="A3" i="2"/>
  <c r="A4" i="2" s="1"/>
  <c r="A5" i="2" s="1"/>
  <c r="A6" i="2" s="1"/>
  <c r="A7" i="2" s="1"/>
  <c r="A8" i="2" s="1"/>
  <c r="A9" i="2" s="1"/>
  <c r="A10" i="2" s="1"/>
  <c r="A11" i="2" s="1"/>
  <c r="A19" i="2"/>
  <c r="A31" i="2"/>
  <c r="A34" i="2"/>
  <c r="A35" i="2"/>
  <c r="A15" i="2"/>
  <c r="A26" i="2"/>
  <c r="A16" i="2"/>
  <c r="A39" i="2"/>
  <c r="A21" i="2"/>
  <c r="D58" i="20"/>
  <c r="A12" i="2"/>
  <c r="A20" i="2"/>
  <c r="A28" i="2"/>
  <c r="A36" i="2"/>
  <c r="A13" i="2"/>
  <c r="A29" i="2"/>
  <c r="A37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<sst xmlns="http://schemas.openxmlformats.org/spreadsheetml/2006/main" count="2092" uniqueCount="337">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</sst>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679858.34765625</v>
      </c>
    </row>
    <row r="8" spans="1:3" ht="15" customHeight="1" x14ac:dyDescent="0.2">
      <c r="B8" s="5" t="s">
        <v>19</v>
      </c>
      <c r="C8" s="44">
        <v>0.51400000000000001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0.91188728330000002</v>
      </c>
    </row>
    <row r="11" spans="1:3" ht="15" customHeight="1" x14ac:dyDescent="0.2">
      <c r="B11" s="5" t="s">
        <v>22</v>
      </c>
      <c r="C11" s="45">
        <v>0.96400000000000008</v>
      </c>
    </row>
    <row r="12" spans="1:3" ht="15" customHeight="1" x14ac:dyDescent="0.2">
      <c r="B12" s="5" t="s">
        <v>23</v>
      </c>
      <c r="C12" s="45">
        <v>0.59299999999999997</v>
      </c>
    </row>
    <row r="13" spans="1:3" ht="15" customHeight="1" x14ac:dyDescent="0.2">
      <c r="B13" s="5" t="s">
        <v>24</v>
      </c>
      <c r="C13" s="45">
        <v>0.24399999999999999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7.4900000000000008E-2</v>
      </c>
    </row>
    <row r="24" spans="1:3" ht="15" customHeight="1" x14ac:dyDescent="0.2">
      <c r="B24" s="15" t="s">
        <v>33</v>
      </c>
      <c r="C24" s="45">
        <v>0.61209999999999998</v>
      </c>
    </row>
    <row r="25" spans="1:3" ht="15" customHeight="1" x14ac:dyDescent="0.2">
      <c r="B25" s="15" t="s">
        <v>34</v>
      </c>
      <c r="C25" s="45">
        <v>0.29770000000000002</v>
      </c>
    </row>
    <row r="26" spans="1:3" ht="15" customHeight="1" x14ac:dyDescent="0.2">
      <c r="B26" s="15" t="s">
        <v>35</v>
      </c>
      <c r="C26" s="45">
        <v>1.5299999999999999E-2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23.623684359984999</v>
      </c>
    </row>
    <row r="38" spans="1:5" ht="15" customHeight="1" x14ac:dyDescent="0.2">
      <c r="B38" s="11" t="s">
        <v>45</v>
      </c>
      <c r="C38" s="43">
        <v>36.321638351999503</v>
      </c>
      <c r="D38" s="12"/>
      <c r="E38" s="13"/>
    </row>
    <row r="39" spans="1:5" ht="15" customHeight="1" x14ac:dyDescent="0.2">
      <c r="B39" s="11" t="s">
        <v>46</v>
      </c>
      <c r="C39" s="43">
        <v>42.030353197422301</v>
      </c>
      <c r="D39" s="12"/>
      <c r="E39" s="12"/>
    </row>
    <row r="40" spans="1:5" ht="15" customHeight="1" x14ac:dyDescent="0.2">
      <c r="B40" s="11" t="s">
        <v>47</v>
      </c>
      <c r="C40" s="100">
        <v>7.0000000000000007E-2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8.5830836720000008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5.8355999999999998E-3</v>
      </c>
      <c r="D45" s="12"/>
    </row>
    <row r="46" spans="1:5" ht="15.75" customHeight="1" x14ac:dyDescent="0.2">
      <c r="B46" s="11" t="s">
        <v>52</v>
      </c>
      <c r="C46" s="45">
        <v>6.3470399999999996E-2</v>
      </c>
      <c r="D46" s="12"/>
    </row>
    <row r="47" spans="1:5" ht="15.75" customHeight="1" x14ac:dyDescent="0.2">
      <c r="B47" s="11" t="s">
        <v>53</v>
      </c>
      <c r="C47" s="45">
        <v>3.3034000000000001E-2</v>
      </c>
      <c r="D47" s="12"/>
      <c r="E47" s="13"/>
    </row>
    <row r="48" spans="1:5" ht="15" customHeight="1" x14ac:dyDescent="0.2">
      <c r="B48" s="11" t="s">
        <v>54</v>
      </c>
      <c r="C48" s="46">
        <v>0.89766000000000001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0.59225199999999989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4.9276065999999903E-2</v>
      </c>
    </row>
    <row r="63" spans="1:4" ht="15.75" customHeight="1" x14ac:dyDescent="0.2">
      <c r="A63" s="4"/>
    </row>
  </sheetData>
  <sheetProtection algorithmName="SHA-512" hashValue="SMBQy5QbAsKESl7aMF4/soDKwQiyYbT+Xp5DTJIy37O3SPH9X+ZsN70qCq/u/GUcDofzFOdE6PWZIQ+ur9WkyA==" saltValue="RgHwNIWMGiK+zbW5Gu8F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0.91804318364134696</v>
      </c>
      <c r="C2" s="98">
        <v>0.95</v>
      </c>
      <c r="D2" s="56">
        <v>72.351141899226846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40.201134503803019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638.93341427961911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2.8443618658997272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13.33343394759892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13.33343394759892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13.33343394759892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13.33343394759892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13.33343394759892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13.33343394759892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0.95858672495496411</v>
      </c>
      <c r="C16" s="98">
        <v>0.95</v>
      </c>
      <c r="D16" s="56">
        <v>1.0401997474942739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14.66212526903235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14.66212526903235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0.60461379999999998</v>
      </c>
      <c r="C21" s="98">
        <v>0.95</v>
      </c>
      <c r="D21" s="56">
        <v>29.955109260431911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23.177689212558342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4.5502920150000001E-2</v>
      </c>
      <c r="C23" s="98">
        <v>0.95</v>
      </c>
      <c r="D23" s="56">
        <v>4.4801217271030671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0.84454500959219503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0.91479853152650803</v>
      </c>
      <c r="C27" s="98">
        <v>0.95</v>
      </c>
      <c r="D27" s="56">
        <v>18.89030856229131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0.47051290000000001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146.33522929722611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1.2942957108035691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0.52269173000000002</v>
      </c>
      <c r="C32" s="98">
        <v>0.95</v>
      </c>
      <c r="D32" s="56">
        <v>2.266507375873271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0.98699198472193506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0.108910739421845</v>
      </c>
      <c r="C38" s="98">
        <v>0.95</v>
      </c>
      <c r="D38" s="56">
        <v>1.3582871652768309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0.69382102970000004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XEycZLxnJL3TzlWIJgxSjjIR0Qn1hvSyAOMeDQAFJcmtCWoAk4SSZs8At+JO6ABu+15DOdxJly6RHBK6toCLA==" saltValue="W8EGzooOY3BiD3KU3z1f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YS0OIMdYe1DKlcdR5b6FRp0IS+i/decXasoPp+oBy3sshOOHlI0W+HCvFf3tfoxr3exfnSXUlUqVUOSsGu7f4w==" saltValue="nBkQItd52cRZQ/Q6h2rJ4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7uJJFbcLsJJrChD2LhK1l6ZcDcUoeenfQlN8a+xk3MNNAJXf/Mug6i9km46ODdUFVK4sejBqAwXqb0S5xpTk6w==" saltValue="NSBBjU87CgtXUO4hrXWFX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0.20719377380000001</v>
      </c>
      <c r="C3" s="21">
        <f>frac_mam_1_5months * 2.6</f>
        <v>0.20719377380000001</v>
      </c>
      <c r="D3" s="21">
        <f>frac_mam_6_11months * 2.6</f>
        <v>0.19644721720000002</v>
      </c>
      <c r="E3" s="21">
        <f>frac_mam_12_23months * 2.6</f>
        <v>3.8943514999999998E-2</v>
      </c>
      <c r="F3" s="21">
        <f>frac_mam_24_59months * 2.6</f>
        <v>5.7028361E-2</v>
      </c>
    </row>
    <row r="4" spans="1:6" ht="15.75" customHeight="1" x14ac:dyDescent="0.2">
      <c r="A4" s="3" t="s">
        <v>208</v>
      </c>
      <c r="B4" s="21">
        <f>frac_sam_1month * 2.6</f>
        <v>9.954471279999999E-2</v>
      </c>
      <c r="C4" s="21">
        <f>frac_sam_1_5months * 2.6</f>
        <v>9.954471279999999E-2</v>
      </c>
      <c r="D4" s="21">
        <f>frac_sam_6_11months * 2.6</f>
        <v>2.56313928E-2</v>
      </c>
      <c r="E4" s="21">
        <f>frac_sam_12_23months * 2.6</f>
        <v>1.6310057919999999E-2</v>
      </c>
      <c r="F4" s="21">
        <f>frac_sam_24_59months * 2.6</f>
        <v>2.3614183060000002E-2</v>
      </c>
    </row>
  </sheetData>
  <sheetProtection algorithmName="SHA-512" hashValue="NoBSYUTJMKfkodJ9R50pA4iAfsXB9XjL5uUIAi8Gvz8uUNeZvnRkCBzUA9p8Gq0TD6ZcNfoDP4Nw59n8mpkXUQ==" saltValue="xxlOKtIf03UaL9zejTWt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0.51400000000000001</v>
      </c>
      <c r="E2" s="60">
        <f>food_insecure</f>
        <v>0.51400000000000001</v>
      </c>
      <c r="F2" s="60">
        <f>food_insecure</f>
        <v>0.51400000000000001</v>
      </c>
      <c r="G2" s="60">
        <f>food_insecure</f>
        <v>0.51400000000000001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0.51400000000000001</v>
      </c>
      <c r="F5" s="60">
        <f>food_insecure</f>
        <v>0.51400000000000001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0.51400000000000001</v>
      </c>
      <c r="F8" s="60">
        <f>food_insecure</f>
        <v>0.51400000000000001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0.51400000000000001</v>
      </c>
      <c r="F9" s="60">
        <f>food_insecure</f>
        <v>0.51400000000000001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0.51400000000000001</v>
      </c>
      <c r="I15" s="60">
        <f>food_insecure</f>
        <v>0.51400000000000001</v>
      </c>
      <c r="J15" s="60">
        <f>food_insecure</f>
        <v>0.51400000000000001</v>
      </c>
      <c r="K15" s="60">
        <f>food_insecure</f>
        <v>0.51400000000000001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0.96400000000000008</v>
      </c>
      <c r="I18" s="60">
        <f>frac_PW_health_facility</f>
        <v>0.96400000000000008</v>
      </c>
      <c r="J18" s="60">
        <f>frac_PW_health_facility</f>
        <v>0.96400000000000008</v>
      </c>
      <c r="K18" s="60">
        <f>frac_PW_health_facility</f>
        <v>0.96400000000000008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0.24399999999999999</v>
      </c>
      <c r="M24" s="60">
        <f>famplan_unmet_need</f>
        <v>0.24399999999999999</v>
      </c>
      <c r="N24" s="60">
        <f>famplan_unmet_need</f>
        <v>0.24399999999999999</v>
      </c>
      <c r="O24" s="60">
        <f>famplan_unmet_need</f>
        <v>0.24399999999999999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5.2686117823597993E-2</v>
      </c>
      <c r="M25" s="60">
        <f>(1-food_insecure)*(0.49)+food_insecure*(0.7)</f>
        <v>0.59794000000000003</v>
      </c>
      <c r="N25" s="60">
        <f>(1-food_insecure)*(0.49)+food_insecure*(0.7)</f>
        <v>0.59794000000000003</v>
      </c>
      <c r="O25" s="60">
        <f>(1-food_insecure)*(0.49)+food_insecure*(0.7)</f>
        <v>0.59794000000000003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2.2579764781541993E-2</v>
      </c>
      <c r="M26" s="60">
        <f>(1-food_insecure)*(0.21)+food_insecure*(0.3)</f>
        <v>0.25625999999999999</v>
      </c>
      <c r="N26" s="60">
        <f>(1-food_insecure)*(0.21)+food_insecure*(0.3)</f>
        <v>0.25625999999999999</v>
      </c>
      <c r="O26" s="60">
        <f>(1-food_insecure)*(0.21)+food_insecure*(0.3)</f>
        <v>0.25625999999999999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1.2846834094859996E-2</v>
      </c>
      <c r="M27" s="60">
        <f>(1-food_insecure)*(0.3)</f>
        <v>0.14579999999999999</v>
      </c>
      <c r="N27" s="60">
        <f>(1-food_insecure)*(0.3)</f>
        <v>0.14579999999999999</v>
      </c>
      <c r="O27" s="60">
        <f>(1-food_insecure)*(0.3)</f>
        <v>0.14579999999999999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qzbTmsTEp+eB0tCn6oh+kU2ZOZasvunQHbOkCYbC/ETFBR//ZE03qDKDp4r4hYpi6A7I/5SFVf99a5mJl57z/w==" saltValue="Au9+efa0bBt32LGxE4VK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bojSaJx7IOPSkILwsBByg6nSBD6DTJMAUJIPEXZFRty69BybiiEZftZLvyH5I76JiTUAuua/Veub4TyG1wQDtA==" saltValue="xrtj4aCvem512c/UwNI1E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gyOP8xjTWoQKyQ8y0qnbwJGhJMcsA1twp9CmSXqu1XeBAqfFiqRrAobp30WL+YF09Ag3Tf7gvTm8dqXtqVSKw==" saltValue="MGw0BzzEuZhD+FUvCydW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u4MLewZ9t57N6AzS1FYl7mwTelutYaupxB+iaN+7A1V9Q4w2vOtgBuU0Q1PCqxr1rrw4YCAk6cFq51N8TNKrQ==" saltValue="9GTwwyEJZ0Rd7lPZsm3O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IXF6F26KsEwm46zgvzwQCVypabI/qTBfpwFtxK5MjZiwYiTijVmXUp/ULQV9Ndju8+HndwY96gdd3KSJRoRIA==" saltValue="C0C2g8dbhSyHXYGjSsGcU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l/5wsEe2lQZ21kz60PNyG2kBP4a7aTa6DvKMytLsHoDIN+V9dywfPwy6FT7Yl6KFeKrkv6P2ce0UKQ7yNRtrA==" saltValue="gEfyEtBiHYAT6mVQsIY+N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132902.83559999999</v>
      </c>
      <c r="C2" s="49">
        <v>242000</v>
      </c>
      <c r="D2" s="49">
        <v>492000</v>
      </c>
      <c r="E2" s="49">
        <v>2723000</v>
      </c>
      <c r="F2" s="49">
        <v>1714000</v>
      </c>
      <c r="G2" s="17">
        <f t="shared" ref="G2:G11" si="0">C2+D2+E2+F2</f>
        <v>5171000</v>
      </c>
      <c r="H2" s="17">
        <f t="shared" ref="H2:H11" si="1">(B2 + stillbirth*B2/(1000-stillbirth))/(1-abortion)</f>
        <v>152333.44020881035</v>
      </c>
      <c r="I2" s="17">
        <f t="shared" ref="I2:I11" si="2">G2-H2</f>
        <v>5018666.5597911896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131009.72</v>
      </c>
      <c r="C3" s="50">
        <v>244000</v>
      </c>
      <c r="D3" s="50">
        <v>482000</v>
      </c>
      <c r="E3" s="50">
        <v>2828000</v>
      </c>
      <c r="F3" s="50">
        <v>1787000</v>
      </c>
      <c r="G3" s="17">
        <f t="shared" si="0"/>
        <v>5341000</v>
      </c>
      <c r="H3" s="17">
        <f t="shared" si="1"/>
        <v>150163.54811614711</v>
      </c>
      <c r="I3" s="17">
        <f t="shared" si="2"/>
        <v>5190836.4518838525</v>
      </c>
    </row>
    <row r="4" spans="1:9" ht="15.75" customHeight="1" x14ac:dyDescent="0.2">
      <c r="A4" s="5">
        <f t="shared" si="3"/>
        <v>2023</v>
      </c>
      <c r="B4" s="49">
        <v>128935.4976</v>
      </c>
      <c r="C4" s="50">
        <v>245000</v>
      </c>
      <c r="D4" s="50">
        <v>474000</v>
      </c>
      <c r="E4" s="50">
        <v>2938000</v>
      </c>
      <c r="F4" s="50">
        <v>1862000</v>
      </c>
      <c r="G4" s="17">
        <f t="shared" si="0"/>
        <v>5519000</v>
      </c>
      <c r="H4" s="17">
        <f t="shared" si="1"/>
        <v>147786.0711230966</v>
      </c>
      <c r="I4" s="17">
        <f t="shared" si="2"/>
        <v>5371213.9288769038</v>
      </c>
    </row>
    <row r="5" spans="1:9" ht="15.75" customHeight="1" x14ac:dyDescent="0.2">
      <c r="A5" s="5">
        <f t="shared" si="3"/>
        <v>2024</v>
      </c>
      <c r="B5" s="49">
        <v>126727.1992</v>
      </c>
      <c r="C5" s="50">
        <v>249000</v>
      </c>
      <c r="D5" s="50">
        <v>467000</v>
      </c>
      <c r="E5" s="50">
        <v>3052000</v>
      </c>
      <c r="F5" s="50">
        <v>1939000</v>
      </c>
      <c r="G5" s="17">
        <f t="shared" si="0"/>
        <v>5707000</v>
      </c>
      <c r="H5" s="17">
        <f t="shared" si="1"/>
        <v>145254.91600694787</v>
      </c>
      <c r="I5" s="17">
        <f t="shared" si="2"/>
        <v>5561745.0839930521</v>
      </c>
    </row>
    <row r="6" spans="1:9" ht="15.75" customHeight="1" x14ac:dyDescent="0.2">
      <c r="A6" s="5">
        <f t="shared" si="3"/>
        <v>2025</v>
      </c>
      <c r="B6" s="49">
        <v>124388.402</v>
      </c>
      <c r="C6" s="50">
        <v>257000</v>
      </c>
      <c r="D6" s="50">
        <v>463000</v>
      </c>
      <c r="E6" s="50">
        <v>3172000</v>
      </c>
      <c r="F6" s="50">
        <v>2017000</v>
      </c>
      <c r="G6" s="17">
        <f t="shared" si="0"/>
        <v>5909000</v>
      </c>
      <c r="H6" s="17">
        <f t="shared" si="1"/>
        <v>142574.18295999448</v>
      </c>
      <c r="I6" s="17">
        <f t="shared" si="2"/>
        <v>5766425.8170400057</v>
      </c>
    </row>
    <row r="7" spans="1:9" ht="15.75" customHeight="1" x14ac:dyDescent="0.2">
      <c r="A7" s="5">
        <f t="shared" si="3"/>
        <v>2026</v>
      </c>
      <c r="B7" s="49">
        <v>123600.4192</v>
      </c>
      <c r="C7" s="50">
        <v>269000</v>
      </c>
      <c r="D7" s="50">
        <v>463000</v>
      </c>
      <c r="E7" s="50">
        <v>3292000</v>
      </c>
      <c r="F7" s="50">
        <v>2097000</v>
      </c>
      <c r="G7" s="17">
        <f t="shared" si="0"/>
        <v>6121000</v>
      </c>
      <c r="H7" s="17">
        <f t="shared" si="1"/>
        <v>141670.99582928009</v>
      </c>
      <c r="I7" s="17">
        <f t="shared" si="2"/>
        <v>5979329.0041707195</v>
      </c>
    </row>
    <row r="8" spans="1:9" ht="15.75" customHeight="1" x14ac:dyDescent="0.2">
      <c r="A8" s="5">
        <f t="shared" si="3"/>
        <v>2027</v>
      </c>
      <c r="B8" s="49">
        <v>122727.8812</v>
      </c>
      <c r="C8" s="50">
        <v>285000</v>
      </c>
      <c r="D8" s="50">
        <v>465000</v>
      </c>
      <c r="E8" s="50">
        <v>3418000</v>
      </c>
      <c r="F8" s="50">
        <v>2178000</v>
      </c>
      <c r="G8" s="17">
        <f t="shared" si="0"/>
        <v>6346000</v>
      </c>
      <c r="H8" s="17">
        <f t="shared" si="1"/>
        <v>140670.89139469183</v>
      </c>
      <c r="I8" s="17">
        <f t="shared" si="2"/>
        <v>6205329.1086053085</v>
      </c>
    </row>
    <row r="9" spans="1:9" ht="15.75" customHeight="1" x14ac:dyDescent="0.2">
      <c r="A9" s="5">
        <f t="shared" si="3"/>
        <v>2028</v>
      </c>
      <c r="B9" s="49">
        <v>121772.7824</v>
      </c>
      <c r="C9" s="50">
        <v>303000</v>
      </c>
      <c r="D9" s="50">
        <v>470000</v>
      </c>
      <c r="E9" s="50">
        <v>3547000</v>
      </c>
      <c r="F9" s="50">
        <v>2263000</v>
      </c>
      <c r="G9" s="17">
        <f t="shared" si="0"/>
        <v>6583000</v>
      </c>
      <c r="H9" s="17">
        <f t="shared" si="1"/>
        <v>139576.15564066169</v>
      </c>
      <c r="I9" s="17">
        <f t="shared" si="2"/>
        <v>6443423.8443593383</v>
      </c>
    </row>
    <row r="10" spans="1:9" ht="15.75" customHeight="1" x14ac:dyDescent="0.2">
      <c r="A10" s="5">
        <f t="shared" si="3"/>
        <v>2029</v>
      </c>
      <c r="B10" s="49">
        <v>120737.11719999999</v>
      </c>
      <c r="C10" s="50">
        <v>318000</v>
      </c>
      <c r="D10" s="50">
        <v>479000</v>
      </c>
      <c r="E10" s="50">
        <v>3684000</v>
      </c>
      <c r="F10" s="50">
        <v>2351000</v>
      </c>
      <c r="G10" s="17">
        <f t="shared" si="0"/>
        <v>6832000</v>
      </c>
      <c r="H10" s="17">
        <f t="shared" si="1"/>
        <v>138389.07455162174</v>
      </c>
      <c r="I10" s="17">
        <f t="shared" si="2"/>
        <v>6693610.9254483785</v>
      </c>
    </row>
    <row r="11" spans="1:9" ht="15.75" customHeight="1" x14ac:dyDescent="0.2">
      <c r="A11" s="5">
        <f t="shared" si="3"/>
        <v>2030</v>
      </c>
      <c r="B11" s="49">
        <v>119640.56</v>
      </c>
      <c r="C11" s="50">
        <v>328000</v>
      </c>
      <c r="D11" s="50">
        <v>490000</v>
      </c>
      <c r="E11" s="50">
        <v>3825000</v>
      </c>
      <c r="F11" s="50">
        <v>2444000</v>
      </c>
      <c r="G11" s="17">
        <f t="shared" si="0"/>
        <v>7087000</v>
      </c>
      <c r="H11" s="17">
        <f t="shared" si="1"/>
        <v>137132.19895594605</v>
      </c>
      <c r="I11" s="17">
        <f t="shared" si="2"/>
        <v>6949867.8010440543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C2imvx8QHOHADpz/OdODz/l5aldSQh4I3486vK3jtp/MhM1zJBJUo5/AUgkSP1Uyn5c3ZHDPxb3bUXhkBxrNQ==" saltValue="3RmvIOZ4ofxIpRocm6ncD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oPCt2fIcf6lDPV/UIK0F45YmSIXI5UwwNPsipp9qpflI6Rg9aPQsVzN7igk8kSHhQnTq7kkP7gSYwNXDBXOoQ==" saltValue="SixvQjERDkTTvbDVPSBpM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b5df/ENecbrNUoFpYj41rALsCpEbcYVz6rYlJuRFIGfGJhrT1farvYYwVhL6/FvxIWwWSHD73HPBya4eDEmh5Q==" saltValue="kTMrJ7gnxeaeA+oNNFhf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Y3c12KyN6L6kAmb4vHZk0zXLejLjZLOXej2ahscLmAR2y6SjINRzd02c0Ci1ettwC4KU8QS/8EKTgRbvRuyAA==" saltValue="6A0zXhD/ygM3yYdxP+dy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utwrmC3Ntumml7HhhhbqqjC3x4dqEVDLEfTLB/mjeyNeMFPsgOp6c6l9BeJnYiPwheTRm6jlCEnpuP2zeJbZEQ==" saltValue="rd5AhTHaN2BYImzCSDeu/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6yYCqwhevVGiikx536CITcRLfT6lt0EfcS0Yj/IJofYLzSYhqXVQJZZURENvzLlVAMqdBUkoxrwLc+F4TD3cHQ==" saltValue="IzftB/fABDrnbORe4XQI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xCYKwbcW1O3OUg0IonwaM19OIlDUNTQ6+ie0oFO+SXcMPBBFHy3M4eZf2MUa0vgCI9IbzIgBnWCn0NJljbUsvg==" saltValue="yyloJAJQhLkg/z/r/dik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g0678XOfyOmzmiBKe54wAf5yGyABQXVWnGJZQNF508RReSSbwNE27Et8hmLtar1808tO1zrMYwk3iiJYPR3udA==" saltValue="UF8z0J95Jb1pVH/Sp6Mu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kBRd1Cdj1jrXSraV2jQt2os8xOHYVbWl+NATcgLQZS9d0Bbiokrj3cG+WM/5WAZv3cOlcWbbzS5dyjvEKVMlfg==" saltValue="RKaAPULxL+YqFNJMEfEf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YRT08iBLTQePB4gSWVYlw0/fCMmFss6HqP0BgzoTWynmW7pAqebntVcNAubMh+alHFnMcHwEfaNSX595HtsgA==" saltValue="gTQhs7xOXADXoTSWCP0PS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3.4583642686509498E-3</v>
      </c>
    </row>
    <row r="4" spans="1:8" ht="15.75" customHeight="1" x14ac:dyDescent="0.2">
      <c r="B4" s="19" t="s">
        <v>79</v>
      </c>
      <c r="C4" s="101">
        <v>0.1285611814906408</v>
      </c>
    </row>
    <row r="5" spans="1:8" ht="15.75" customHeight="1" x14ac:dyDescent="0.2">
      <c r="B5" s="19" t="s">
        <v>80</v>
      </c>
      <c r="C5" s="101">
        <v>5.9191964366295563E-2</v>
      </c>
    </row>
    <row r="6" spans="1:8" ht="15.75" customHeight="1" x14ac:dyDescent="0.2">
      <c r="B6" s="19" t="s">
        <v>81</v>
      </c>
      <c r="C6" s="101">
        <v>0.25143428776766519</v>
      </c>
    </row>
    <row r="7" spans="1:8" ht="15.75" customHeight="1" x14ac:dyDescent="0.2">
      <c r="B7" s="19" t="s">
        <v>82</v>
      </c>
      <c r="C7" s="101">
        <v>0.32981081567853537</v>
      </c>
    </row>
    <row r="8" spans="1:8" ht="15.75" customHeight="1" x14ac:dyDescent="0.2">
      <c r="B8" s="19" t="s">
        <v>83</v>
      </c>
      <c r="C8" s="101">
        <v>4.700006136340279E-3</v>
      </c>
    </row>
    <row r="9" spans="1:8" ht="15.75" customHeight="1" x14ac:dyDescent="0.2">
      <c r="B9" s="19" t="s">
        <v>84</v>
      </c>
      <c r="C9" s="101">
        <v>0.13553746571048569</v>
      </c>
    </row>
    <row r="10" spans="1:8" ht="15.75" customHeight="1" x14ac:dyDescent="0.2">
      <c r="B10" s="19" t="s">
        <v>85</v>
      </c>
      <c r="C10" s="101">
        <v>8.7305914581386229E-2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0.1416785101219061</v>
      </c>
      <c r="D14" s="55">
        <v>0.1416785101219061</v>
      </c>
      <c r="E14" s="55">
        <v>0.1416785101219061</v>
      </c>
      <c r="F14" s="55">
        <v>0.1416785101219061</v>
      </c>
    </row>
    <row r="15" spans="1:8" ht="15.75" customHeight="1" x14ac:dyDescent="0.2">
      <c r="B15" s="19" t="s">
        <v>88</v>
      </c>
      <c r="C15" s="101">
        <v>0.25373854879672392</v>
      </c>
      <c r="D15" s="101">
        <v>0.25373854879672392</v>
      </c>
      <c r="E15" s="101">
        <v>0.25373854879672392</v>
      </c>
      <c r="F15" s="101">
        <v>0.25373854879672392</v>
      </c>
    </row>
    <row r="16" spans="1:8" ht="15.75" customHeight="1" x14ac:dyDescent="0.2">
      <c r="B16" s="19" t="s">
        <v>89</v>
      </c>
      <c r="C16" s="101">
        <v>2.0910557068154881E-2</v>
      </c>
      <c r="D16" s="101">
        <v>2.0910557068154881E-2</v>
      </c>
      <c r="E16" s="101">
        <v>2.0910557068154881E-2</v>
      </c>
      <c r="F16" s="101">
        <v>2.0910557068154881E-2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4.4798650906106192E-3</v>
      </c>
      <c r="D19" s="101">
        <v>4.4798650906106192E-3</v>
      </c>
      <c r="E19" s="101">
        <v>4.4798650906106192E-3</v>
      </c>
      <c r="F19" s="101">
        <v>4.4798650906106192E-3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0.1164770408140386</v>
      </c>
      <c r="D21" s="101">
        <v>0.1164770408140386</v>
      </c>
      <c r="E21" s="101">
        <v>0.1164770408140386</v>
      </c>
      <c r="F21" s="101">
        <v>0.1164770408140386</v>
      </c>
    </row>
    <row r="22" spans="1:8" ht="15.75" customHeight="1" x14ac:dyDescent="0.2">
      <c r="B22" s="19" t="s">
        <v>95</v>
      </c>
      <c r="C22" s="101">
        <v>0.46271547810856573</v>
      </c>
      <c r="D22" s="101">
        <v>0.46271547810856573</v>
      </c>
      <c r="E22" s="101">
        <v>0.46271547810856573</v>
      </c>
      <c r="F22" s="101">
        <v>0.46271547810856573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5.5319267999999998E-2</v>
      </c>
    </row>
    <row r="27" spans="1:8" ht="15.75" customHeight="1" x14ac:dyDescent="0.2">
      <c r="B27" s="19" t="s">
        <v>102</v>
      </c>
      <c r="C27" s="101">
        <v>5.7497566999999999E-2</v>
      </c>
    </row>
    <row r="28" spans="1:8" ht="15.75" customHeight="1" x14ac:dyDescent="0.2">
      <c r="B28" s="19" t="s">
        <v>103</v>
      </c>
      <c r="C28" s="101">
        <v>0.121345754</v>
      </c>
    </row>
    <row r="29" spans="1:8" ht="15.75" customHeight="1" x14ac:dyDescent="0.2">
      <c r="B29" s="19" t="s">
        <v>104</v>
      </c>
      <c r="C29" s="101">
        <v>0.134813023</v>
      </c>
    </row>
    <row r="30" spans="1:8" ht="15.75" customHeight="1" x14ac:dyDescent="0.2">
      <c r="B30" s="19" t="s">
        <v>2</v>
      </c>
      <c r="C30" s="101">
        <v>8.2522272000000008E-2</v>
      </c>
    </row>
    <row r="31" spans="1:8" ht="15.75" customHeight="1" x14ac:dyDescent="0.2">
      <c r="B31" s="19" t="s">
        <v>105</v>
      </c>
      <c r="C31" s="101">
        <v>6.6025363000000004E-2</v>
      </c>
    </row>
    <row r="32" spans="1:8" ht="15.75" customHeight="1" x14ac:dyDescent="0.2">
      <c r="B32" s="19" t="s">
        <v>106</v>
      </c>
      <c r="C32" s="101">
        <v>0.13353163200000001</v>
      </c>
    </row>
    <row r="33" spans="2:3" ht="15.75" customHeight="1" x14ac:dyDescent="0.2">
      <c r="B33" s="19" t="s">
        <v>107</v>
      </c>
      <c r="C33" s="101">
        <v>0.12639542200000001</v>
      </c>
    </row>
    <row r="34" spans="2:3" ht="15.75" customHeight="1" x14ac:dyDescent="0.2">
      <c r="B34" s="19" t="s">
        <v>108</v>
      </c>
      <c r="C34" s="101">
        <v>0.22254969799999999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NvhJWXZVVJ3/t/siHjVQ3tDWZGI5aOkkbP4SAKbaXkghDzqUI2AdC+1jso9I7PlY+z5COWjpbhCoyZYfGSvNhA==" saltValue="Azkl252ntCQu0psw50drF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0.69303938411256449</v>
      </c>
      <c r="D2" s="52">
        <f>IFERROR(1-_xlfn.NORM.DIST(_xlfn.NORM.INV(SUM(D4:D5), 0, 1) + 1, 0, 1, TRUE), "")</f>
        <v>0.69303938411256449</v>
      </c>
      <c r="E2" s="52">
        <f>IFERROR(1-_xlfn.NORM.DIST(_xlfn.NORM.INV(SUM(E4:E5), 0, 1) + 1, 0, 1, TRUE), "")</f>
        <v>0.66975633118277678</v>
      </c>
      <c r="F2" s="52">
        <f>IFERROR(1-_xlfn.NORM.DIST(_xlfn.NORM.INV(SUM(F4:F5), 0, 1) + 1, 0, 1, TRUE), "")</f>
        <v>0.53084938547005478</v>
      </c>
      <c r="G2" s="52">
        <f>IFERROR(1-_xlfn.NORM.DIST(_xlfn.NORM.INV(SUM(G4:G5), 0, 1) + 1, 0, 1, TRUE), "")</f>
        <v>0.73787300694159574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0.2407322338874355</v>
      </c>
      <c r="D3" s="52">
        <f>IFERROR(_xlfn.NORM.DIST(_xlfn.NORM.INV(SUM(D4:D5), 0, 1) + 1, 0, 1, TRUE) - SUM(D4:D5), "")</f>
        <v>0.2407322338874355</v>
      </c>
      <c r="E3" s="52">
        <f>IFERROR(_xlfn.NORM.DIST(_xlfn.NORM.INV(SUM(E4:E5), 0, 1) + 1, 0, 1, TRUE) - SUM(E4:E5), "")</f>
        <v>0.25520246081722331</v>
      </c>
      <c r="F3" s="52">
        <f>IFERROR(_xlfn.NORM.DIST(_xlfn.NORM.INV(SUM(F4:F5), 0, 1) + 1, 0, 1, TRUE) - SUM(F4:F5), "")</f>
        <v>0.3285009665299452</v>
      </c>
      <c r="G3" s="52">
        <f>IFERROR(_xlfn.NORM.DIST(_xlfn.NORM.INV(SUM(G4:G5), 0, 1) + 1, 0, 1, TRUE) - SUM(G4:G5), "")</f>
        <v>0.21129104305840421</v>
      </c>
    </row>
    <row r="4" spans="1:15" ht="15.75" customHeight="1" x14ac:dyDescent="0.2">
      <c r="B4" s="5" t="s">
        <v>114</v>
      </c>
      <c r="C4" s="45">
        <v>4.1479324999999997E-2</v>
      </c>
      <c r="D4" s="53">
        <v>4.1479324999999997E-2</v>
      </c>
      <c r="E4" s="53">
        <v>3.6602100999999998E-2</v>
      </c>
      <c r="F4" s="53">
        <v>8.3300876999999995E-2</v>
      </c>
      <c r="G4" s="53">
        <v>3.9109367999999999E-2</v>
      </c>
    </row>
    <row r="5" spans="1:15" ht="15.75" customHeight="1" x14ac:dyDescent="0.2">
      <c r="B5" s="5" t="s">
        <v>115</v>
      </c>
      <c r="C5" s="45">
        <v>2.4749057000000001E-2</v>
      </c>
      <c r="D5" s="53">
        <v>2.4749057000000001E-2</v>
      </c>
      <c r="E5" s="53">
        <v>3.8439107E-2</v>
      </c>
      <c r="F5" s="53">
        <v>5.7348771E-2</v>
      </c>
      <c r="G5" s="53">
        <v>1.1726581999999999E-2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0.57344972687506335</v>
      </c>
      <c r="D8" s="52">
        <f>IFERROR(1-_xlfn.NORM.DIST(_xlfn.NORM.INV(SUM(D10:D11), 0, 1) + 1, 0, 1, TRUE), "")</f>
        <v>0.57344972687506335</v>
      </c>
      <c r="E8" s="52">
        <f>IFERROR(1-_xlfn.NORM.DIST(_xlfn.NORM.INV(SUM(E10:E11), 0, 1) + 1, 0, 1, TRUE), "")</f>
        <v>0.64413837029387977</v>
      </c>
      <c r="F8" s="52">
        <f>IFERROR(1-_xlfn.NORM.DIST(_xlfn.NORM.INV(SUM(F10:F11), 0, 1) + 1, 0, 1, TRUE), "")</f>
        <v>0.84815762989448529</v>
      </c>
      <c r="G8" s="52">
        <f>IFERROR(1-_xlfn.NORM.DIST(_xlfn.NORM.INV(SUM(G10:G11), 0, 1) + 1, 0, 1, TRUE), "")</f>
        <v>0.80677185109655736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0.30857393212493667</v>
      </c>
      <c r="D9" s="52">
        <f>IFERROR(_xlfn.NORM.DIST(_xlfn.NORM.INV(SUM(D10:D11), 0, 1) + 1, 0, 1, TRUE) - SUM(D10:D11), "")</f>
        <v>0.30857393212493667</v>
      </c>
      <c r="E9" s="52">
        <f>IFERROR(_xlfn.NORM.DIST(_xlfn.NORM.INV(SUM(E10:E11), 0, 1) + 1, 0, 1, TRUE) - SUM(E10:E11), "")</f>
        <v>0.27044677970612024</v>
      </c>
      <c r="F9" s="52">
        <f>IFERROR(_xlfn.NORM.DIST(_xlfn.NORM.INV(SUM(F10:F11), 0, 1) + 1, 0, 1, TRUE) - SUM(F10:F11), "")</f>
        <v>0.13059099590551468</v>
      </c>
      <c r="G9" s="52">
        <f>IFERROR(_xlfn.NORM.DIST(_xlfn.NORM.INV(SUM(G10:G11), 0, 1) + 1, 0, 1, TRUE) - SUM(G10:G11), "")</f>
        <v>0.16221178580344262</v>
      </c>
    </row>
    <row r="10" spans="1:15" ht="15.75" customHeight="1" x14ac:dyDescent="0.2">
      <c r="B10" s="5" t="s">
        <v>119</v>
      </c>
      <c r="C10" s="45">
        <v>7.9689913000000001E-2</v>
      </c>
      <c r="D10" s="53">
        <v>7.9689913000000001E-2</v>
      </c>
      <c r="E10" s="53">
        <v>7.5556622000000004E-2</v>
      </c>
      <c r="F10" s="53">
        <v>1.4978274999999999E-2</v>
      </c>
      <c r="G10" s="53">
        <v>2.1933985E-2</v>
      </c>
    </row>
    <row r="11" spans="1:15" ht="15.75" customHeight="1" x14ac:dyDescent="0.2">
      <c r="B11" s="5" t="s">
        <v>120</v>
      </c>
      <c r="C11" s="45">
        <v>3.8286427999999997E-2</v>
      </c>
      <c r="D11" s="53">
        <v>3.8286427999999997E-2</v>
      </c>
      <c r="E11" s="53">
        <v>9.8582280000000001E-3</v>
      </c>
      <c r="F11" s="53">
        <v>6.2730991999999999E-3</v>
      </c>
      <c r="G11" s="53">
        <v>9.0823780999999999E-3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0.42014592350000002</v>
      </c>
      <c r="D14" s="54">
        <v>0.39589734507000002</v>
      </c>
      <c r="E14" s="54">
        <v>0.39589734507000002</v>
      </c>
      <c r="F14" s="54">
        <v>0.21073848385800001</v>
      </c>
      <c r="G14" s="54">
        <v>0.21073848385800001</v>
      </c>
      <c r="H14" s="45">
        <v>0.33100000000000002</v>
      </c>
      <c r="I14" s="55">
        <v>0.33100000000000002</v>
      </c>
      <c r="J14" s="55">
        <v>0.33100000000000002</v>
      </c>
      <c r="K14" s="55">
        <v>0.33100000000000002</v>
      </c>
      <c r="L14" s="45">
        <v>0.32600000000000001</v>
      </c>
      <c r="M14" s="55">
        <v>0.32600000000000001</v>
      </c>
      <c r="N14" s="55">
        <v>0.32600000000000001</v>
      </c>
      <c r="O14" s="55">
        <v>0.32600000000000001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0.24883226348472195</v>
      </c>
      <c r="D15" s="52">
        <f t="shared" si="0"/>
        <v>0.2344709944123976</v>
      </c>
      <c r="E15" s="52">
        <f t="shared" si="0"/>
        <v>0.2344709944123976</v>
      </c>
      <c r="F15" s="52">
        <f t="shared" si="0"/>
        <v>0.12481028854186819</v>
      </c>
      <c r="G15" s="52">
        <f t="shared" si="0"/>
        <v>0.12481028854186819</v>
      </c>
      <c r="H15" s="52">
        <f t="shared" si="0"/>
        <v>0.19603541199999996</v>
      </c>
      <c r="I15" s="52">
        <f t="shared" si="0"/>
        <v>0.19603541199999996</v>
      </c>
      <c r="J15" s="52">
        <f t="shared" si="0"/>
        <v>0.19603541199999996</v>
      </c>
      <c r="K15" s="52">
        <f t="shared" si="0"/>
        <v>0.19603541199999996</v>
      </c>
      <c r="L15" s="52">
        <f t="shared" si="0"/>
        <v>0.19307415199999997</v>
      </c>
      <c r="M15" s="52">
        <f t="shared" si="0"/>
        <v>0.19307415199999997</v>
      </c>
      <c r="N15" s="52">
        <f t="shared" si="0"/>
        <v>0.19307415199999997</v>
      </c>
      <c r="O15" s="52">
        <f t="shared" si="0"/>
        <v>0.19307415199999997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374amRtA5l6ern5R91AnxZTZmte5AXuc1wWvkQaWZUckfw0iAiwhOysQ2Q7wNr3XiFZ+woqY/l/7Klgps8Bt/A==" saltValue="yif7SC5zdbJjMiMnPI85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0.72355079649999998</v>
      </c>
      <c r="D2" s="53">
        <v>0.52269173000000002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0.20326217999999999</v>
      </c>
      <c r="D3" s="53">
        <v>0.24295504000000001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5.5695132999999987E-2</v>
      </c>
      <c r="D4" s="53">
        <v>0.20628204</v>
      </c>
      <c r="E4" s="53">
        <v>0.90755903720855702</v>
      </c>
      <c r="F4" s="53">
        <v>0.43570882081985501</v>
      </c>
      <c r="G4" s="53">
        <v>0</v>
      </c>
    </row>
    <row r="5" spans="1:7" x14ac:dyDescent="0.2">
      <c r="B5" s="3" t="s">
        <v>132</v>
      </c>
      <c r="C5" s="52">
        <v>1.7491879459999998E-2</v>
      </c>
      <c r="D5" s="52">
        <v>2.8071202999999999E-2</v>
      </c>
      <c r="E5" s="52">
        <f>1-SUM(E2:E4)</f>
        <v>9.2440962791442982E-2</v>
      </c>
      <c r="F5" s="52">
        <f>1-SUM(F2:F4)</f>
        <v>0.56429117918014504</v>
      </c>
      <c r="G5" s="52">
        <f>1-SUM(G2:G4)</f>
        <v>1</v>
      </c>
    </row>
  </sheetData>
  <sheetProtection algorithmName="SHA-512" hashValue="HWGAxvLW+pGED+6LLSLzZzb7YX+U81V9rsbNWN+C+hg9ADma0kU+gFTiB0Z72YYfc87lmSnqWYp8UelrcvvacA==" saltValue="7Vxv6ReIJguTbKNCO1cFr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D/P1AWHaHf6v02feu5+/QMNxCwOx9ueNVYS+eNNKncqk6hNfw2w1aDdsBSR7UiPrWyGGfcoXmcOS6mZYTLauQ==" saltValue="wA3rqa3LS+zL8db1JkV3e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yXaAZFfyjLY/7hO8moxLubBgHqbQjxp2w7SHPlceOVl/IrJsTOhZWGKM0yklM0QcWv87wiL7w8Ok7EfB3bSz5Q==" saltValue="1lKr8PKJe2/WOjFNDW6kc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NCHoy47pppRKlwef86SmI+KBgfS23IibAJjG907RUv/fESzhFkAhFtLrfnhE/z1QpbhxIBhS2IwGjIrRCL1tAQ==" saltValue="5l9Q1j9jm1BTiG47El9T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bzgf1p3DPfemwKPo1OZSjw90PUmcz6RBMb45Ofk4G+VAsasd2zd65xdN+EsR6KtMuMtrz2EKL0G6VQNICmJzA==" saltValue="iLv30fBtb+G01hi0lzM8a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2023-01-27T03:45:14Z</dcterms:modified>
</cp:coreProperties>
</file>