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139E227A-DCBE-4C67-AF0A-CA412FE344D8}" xr6:coauthVersionLast="45" xr6:coauthVersionMax="45" xr10:uidLastSave="{00000000-0000-0000-0000-000000000000}"/>
  <bookViews>
    <workbookView xWindow="-108" yWindow="-108" windowWidth="23256" windowHeight="12576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I5" i="2" s="1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<sst xmlns="http://schemas.openxmlformats.org/spreadsheetml/2006/main" count="1114" uniqueCount="272">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</sst>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6728065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0.8498191070556641</v>
      </c>
    </row>
    <row r="11" spans="1:3" ht="15" customHeight="1" x14ac:dyDescent="0.25">
      <c r="B11" s="7" t="s">
        <v>108</v>
      </c>
      <c r="C11" s="66">
        <v>0.88900000000000001</v>
      </c>
    </row>
    <row r="12" spans="1:3" ht="15" customHeight="1" x14ac:dyDescent="0.25">
      <c r="B12" s="7" t="s">
        <v>109</v>
      </c>
      <c r="C12" s="66">
        <v>0.373</v>
      </c>
    </row>
    <row r="13" spans="1:3" ht="15" customHeight="1" x14ac:dyDescent="0.25">
      <c r="B13" s="7" t="s">
        <v>110</v>
      </c>
      <c r="C13" s="66">
        <v>0.40299999999999997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7.0099999999999996E-2</v>
      </c>
    </row>
    <row r="24" spans="1:3" ht="15" customHeight="1" x14ac:dyDescent="0.25">
      <c r="B24" s="20" t="s">
        <v>102</v>
      </c>
      <c r="C24" s="67">
        <v>0.54359999999999997</v>
      </c>
    </row>
    <row r="25" spans="1:3" ht="15" customHeight="1" x14ac:dyDescent="0.25">
      <c r="B25" s="20" t="s">
        <v>103</v>
      </c>
      <c r="C25" s="67">
        <v>0.36299999999999999</v>
      </c>
    </row>
    <row r="26" spans="1:3" ht="15" customHeight="1" x14ac:dyDescent="0.25">
      <c r="B26" s="20" t="s">
        <v>104</v>
      </c>
      <c r="C26" s="67">
        <v>2.3300000000000001E-2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0.34200000000000003</v>
      </c>
    </row>
    <row r="30" spans="1:3" ht="14.25" customHeight="1" x14ac:dyDescent="0.25">
      <c r="B30" s="30" t="s">
        <v>76</v>
      </c>
      <c r="C30" s="69">
        <v>8.5999999999999993E-2</v>
      </c>
    </row>
    <row r="31" spans="1:3" ht="14.25" customHeight="1" x14ac:dyDescent="0.25">
      <c r="B31" s="30" t="s">
        <v>77</v>
      </c>
      <c r="C31" s="69">
        <v>0.109</v>
      </c>
    </row>
    <row r="32" spans="1:3" ht="14.25" customHeight="1" x14ac:dyDescent="0.25">
      <c r="B32" s="30" t="s">
        <v>78</v>
      </c>
      <c r="C32" s="69">
        <v>0.46299999999999997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5.9</v>
      </c>
    </row>
    <row r="38" spans="1:5" ht="15" customHeight="1" x14ac:dyDescent="0.25">
      <c r="B38" s="16" t="s">
        <v>91</v>
      </c>
      <c r="C38" s="68">
        <v>10</v>
      </c>
      <c r="D38" s="17"/>
      <c r="E38" s="18"/>
    </row>
    <row r="39" spans="1:5" ht="15" customHeight="1" x14ac:dyDescent="0.25">
      <c r="B39" s="16" t="s">
        <v>90</v>
      </c>
      <c r="C39" s="68">
        <v>11.6</v>
      </c>
      <c r="D39" s="17"/>
      <c r="E39" s="17"/>
    </row>
    <row r="40" spans="1:5" ht="15" customHeight="1" x14ac:dyDescent="0.25">
      <c r="B40" s="16" t="s">
        <v>171</v>
      </c>
      <c r="C40" s="68">
        <v>0.42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2.6690000000000002E-2</v>
      </c>
      <c r="D45" s="17"/>
    </row>
    <row r="46" spans="1:5" ht="15.75" customHeight="1" x14ac:dyDescent="0.25">
      <c r="B46" s="16" t="s">
        <v>11</v>
      </c>
      <c r="C46" s="67">
        <v>9.2980000000000007E-2</v>
      </c>
      <c r="D46" s="17"/>
    </row>
    <row r="47" spans="1:5" ht="15.75" customHeight="1" x14ac:dyDescent="0.25">
      <c r="B47" s="16" t="s">
        <v>12</v>
      </c>
      <c r="C47" s="67">
        <v>0.18995999999999999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0.69037000000000004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1.4872849529300001</v>
      </c>
      <c r="D51" s="17"/>
    </row>
    <row r="52" spans="1:4" ht="15" customHeight="1" x14ac:dyDescent="0.25">
      <c r="B52" s="16" t="s">
        <v>125</v>
      </c>
      <c r="C52" s="65">
        <v>1.5237885152199899</v>
      </c>
    </row>
    <row r="53" spans="1:4" ht="15.75" customHeight="1" x14ac:dyDescent="0.25">
      <c r="B53" s="16" t="s">
        <v>126</v>
      </c>
      <c r="C53" s="65">
        <v>1.5237885152199899</v>
      </c>
    </row>
    <row r="54" spans="1:4" ht="15.75" customHeight="1" x14ac:dyDescent="0.25">
      <c r="B54" s="16" t="s">
        <v>127</v>
      </c>
      <c r="C54" s="65">
        <v>1.4018046742000001</v>
      </c>
    </row>
    <row r="55" spans="1:4" ht="15.75" customHeight="1" x14ac:dyDescent="0.25">
      <c r="B55" s="16" t="s">
        <v>128</v>
      </c>
      <c r="C55" s="65">
        <v>1.4018046742000001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0.52738981115255845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6" sqref="C6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1.4872849529300001</v>
      </c>
      <c r="C2" s="26">
        <f>'Baseline year population inputs'!C52</f>
        <v>1.5237885152199899</v>
      </c>
      <c r="D2" s="26">
        <f>'Baseline year population inputs'!C53</f>
        <v>1.5237885152199899</v>
      </c>
      <c r="E2" s="26">
        <f>'Baseline year population inputs'!C54</f>
        <v>1.4018046742000001</v>
      </c>
      <c r="F2" s="26">
        <f>'Baseline year population inputs'!C55</f>
        <v>1.4018046742000001</v>
      </c>
    </row>
    <row r="3" spans="1:6" ht="15.75" customHeight="1" x14ac:dyDescent="0.25">
      <c r="A3" s="3" t="s">
        <v>65</v>
      </c>
      <c r="B3" s="26">
        <f>frac_mam_1month * 2.6</f>
        <v>7.8779999999999989E-2</v>
      </c>
      <c r="C3" s="26">
        <f>frac_mam_1_5months * 2.6</f>
        <v>7.8779999999999989E-2</v>
      </c>
      <c r="D3" s="26">
        <f>frac_mam_6_11months * 2.6</f>
        <v>2.6520000000000002E-2</v>
      </c>
      <c r="E3" s="26">
        <f>frac_mam_12_23months * 2.6</f>
        <v>1.3014221999999999E-2</v>
      </c>
      <c r="F3" s="26">
        <f>frac_mam_24_59months * 2.6</f>
        <v>7.9913600000000012E-3</v>
      </c>
    </row>
    <row r="4" spans="1:6" ht="15.75" customHeight="1" x14ac:dyDescent="0.25">
      <c r="A4" s="3" t="s">
        <v>66</v>
      </c>
      <c r="B4" s="26">
        <f>frac_sam_1month * 2.6</f>
        <v>2.5445680000000002E-2</v>
      </c>
      <c r="C4" s="26">
        <f>frac_sam_1_5months * 2.6</f>
        <v>2.5445680000000002E-2</v>
      </c>
      <c r="D4" s="26">
        <f>frac_sam_6_11months * 2.6</f>
        <v>3.1483140000000001E-3</v>
      </c>
      <c r="E4" s="26">
        <f>frac_sam_12_23months * 2.6</f>
        <v>9.4011320000000013E-3</v>
      </c>
      <c r="F4" s="26">
        <f>frac_sam_24_59months * 2.6</f>
        <v>8.5719400000000001E-3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1.4872849529300001</v>
      </c>
      <c r="D7" s="93">
        <f>diarrhoea_1_5mo</f>
        <v>1.5237885152199899</v>
      </c>
      <c r="E7" s="93">
        <f>diarrhoea_6_11mo</f>
        <v>1.5237885152199899</v>
      </c>
      <c r="F7" s="93">
        <f>diarrhoea_12_23mo</f>
        <v>1.4018046742000001</v>
      </c>
      <c r="G7" s="93">
        <f>diarrhoea_24_59mo</f>
        <v>1.4018046742000001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1.4872849529300001</v>
      </c>
      <c r="D12" s="93">
        <f>diarrhoea_1_5mo</f>
        <v>1.5237885152199899</v>
      </c>
      <c r="E12" s="93">
        <f>diarrhoea_6_11mo</f>
        <v>1.5237885152199899</v>
      </c>
      <c r="F12" s="93">
        <f>diarrhoea_12_23mo</f>
        <v>1.4018046742000001</v>
      </c>
      <c r="G12" s="93">
        <f>diarrhoea_24_59mo</f>
        <v>1.4018046742000001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0.88900000000000001</v>
      </c>
      <c r="I18" s="93">
        <f>frac_PW_health_facility</f>
        <v>0.88900000000000001</v>
      </c>
      <c r="J18" s="93">
        <f>frac_PW_health_facility</f>
        <v>0.88900000000000001</v>
      </c>
      <c r="K18" s="93">
        <f>frac_PW_health_facility</f>
        <v>0.88900000000000001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0.40299999999999997</v>
      </c>
      <c r="M24" s="93">
        <f>famplan_unmet_need</f>
        <v>0.40299999999999997</v>
      </c>
      <c r="N24" s="93">
        <f>famplan_unmet_need</f>
        <v>0.40299999999999997</v>
      </c>
      <c r="O24" s="93">
        <f>famplan_unmet_need</f>
        <v>0.40299999999999997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7.3746327480316148E-2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3.1605568920135489E-2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4.4828996543884267E-2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0.8498191070556641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1335833</v>
      </c>
      <c r="C2" s="75">
        <v>3328000</v>
      </c>
      <c r="D2" s="75">
        <v>6475000</v>
      </c>
      <c r="E2" s="75">
        <v>482000</v>
      </c>
      <c r="F2" s="75">
        <v>356000</v>
      </c>
      <c r="G2" s="22">
        <f t="shared" ref="G2:G40" si="0">C2+D2+E2+F2</f>
        <v>10641000</v>
      </c>
      <c r="H2" s="22">
        <f t="shared" ref="H2:H40" si="1">(B2 + stillbirth*B2/(1000-stillbirth))/(1-abortion)</f>
        <v>1546264.0784340962</v>
      </c>
      <c r="I2" s="22">
        <f>G2-H2</f>
        <v>9094735.9215659034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1330413</v>
      </c>
      <c r="C3" s="75">
        <v>3314000</v>
      </c>
      <c r="D3" s="75">
        <v>6508000</v>
      </c>
      <c r="E3" s="75">
        <v>496000</v>
      </c>
      <c r="F3" s="75">
        <v>366000</v>
      </c>
      <c r="G3" s="22">
        <f t="shared" si="0"/>
        <v>10684000</v>
      </c>
      <c r="H3" s="22">
        <f t="shared" si="1"/>
        <v>1539990.2767649407</v>
      </c>
      <c r="I3" s="22">
        <f t="shared" ref="I3:I15" si="3">G3-H3</f>
        <v>9144009.7232350595</v>
      </c>
    </row>
    <row r="4" spans="1:9" ht="15.75" customHeight="1" x14ac:dyDescent="0.25">
      <c r="A4" s="92">
        <f t="shared" si="2"/>
        <v>2022</v>
      </c>
      <c r="B4" s="74">
        <v>1318009</v>
      </c>
      <c r="C4" s="75">
        <v>3290000</v>
      </c>
      <c r="D4" s="75">
        <v>6523000</v>
      </c>
      <c r="E4" s="75">
        <v>509000</v>
      </c>
      <c r="F4" s="75">
        <v>375000</v>
      </c>
      <c r="G4" s="22">
        <f t="shared" si="0"/>
        <v>10697000</v>
      </c>
      <c r="H4" s="22">
        <f t="shared" si="1"/>
        <v>1525632.2996608443</v>
      </c>
      <c r="I4" s="22">
        <f t="shared" si="3"/>
        <v>9171367.7003391553</v>
      </c>
    </row>
    <row r="5" spans="1:9" ht="15.75" customHeight="1" x14ac:dyDescent="0.25">
      <c r="A5" s="92" t="str">
        <f t="shared" si="2"/>
        <v/>
      </c>
      <c r="B5" s="74">
        <v>1240732.2311999998</v>
      </c>
      <c r="C5" s="75">
        <v>3261000</v>
      </c>
      <c r="D5" s="75">
        <v>6526000</v>
      </c>
      <c r="E5" s="75">
        <v>520000</v>
      </c>
      <c r="F5" s="75">
        <v>384000</v>
      </c>
      <c r="G5" s="22">
        <f t="shared" si="0"/>
        <v>10691000</v>
      </c>
      <c r="H5" s="22">
        <f t="shared" si="1"/>
        <v>1436182.277320554</v>
      </c>
      <c r="I5" s="22">
        <f t="shared" si="3"/>
        <v>9254817.7226794455</v>
      </c>
    </row>
    <row r="6" spans="1:9" ht="15.75" customHeight="1" x14ac:dyDescent="0.25">
      <c r="A6" s="92" t="str">
        <f t="shared" si="2"/>
        <v/>
      </c>
      <c r="B6" s="74">
        <v>1227488.4287999999</v>
      </c>
      <c r="C6" s="75">
        <v>3235000</v>
      </c>
      <c r="D6" s="75">
        <v>6516000</v>
      </c>
      <c r="E6" s="75">
        <v>528000</v>
      </c>
      <c r="F6" s="75">
        <v>394000</v>
      </c>
      <c r="G6" s="22">
        <f t="shared" si="0"/>
        <v>10673000</v>
      </c>
      <c r="H6" s="22">
        <f t="shared" si="1"/>
        <v>1420852.2054380663</v>
      </c>
      <c r="I6" s="22">
        <f t="shared" si="3"/>
        <v>9252147.7945619337</v>
      </c>
    </row>
    <row r="7" spans="1:9" ht="15.75" customHeight="1" x14ac:dyDescent="0.25">
      <c r="A7" s="92" t="str">
        <f t="shared" si="2"/>
        <v/>
      </c>
      <c r="B7" s="74">
        <v>1214448.625</v>
      </c>
      <c r="C7" s="75">
        <v>3214000</v>
      </c>
      <c r="D7" s="75">
        <v>6497000</v>
      </c>
      <c r="E7" s="75">
        <v>530000</v>
      </c>
      <c r="F7" s="75">
        <v>405000</v>
      </c>
      <c r="G7" s="22">
        <f t="shared" si="0"/>
        <v>10646000</v>
      </c>
      <c r="H7" s="22">
        <f t="shared" si="1"/>
        <v>1405758.2676436203</v>
      </c>
      <c r="I7" s="22">
        <f t="shared" si="3"/>
        <v>9240241.7323563807</v>
      </c>
    </row>
    <row r="8" spans="1:9" ht="15.75" customHeight="1" x14ac:dyDescent="0.25">
      <c r="A8" s="92" t="str">
        <f t="shared" si="2"/>
        <v/>
      </c>
      <c r="B8" s="74">
        <v>1205093.5728000002</v>
      </c>
      <c r="C8" s="75">
        <v>3202000</v>
      </c>
      <c r="D8" s="75">
        <v>6473000</v>
      </c>
      <c r="E8" s="75">
        <v>527000</v>
      </c>
      <c r="F8" s="75">
        <v>417000</v>
      </c>
      <c r="G8" s="22">
        <f t="shared" si="0"/>
        <v>10619000</v>
      </c>
      <c r="H8" s="22">
        <f t="shared" si="1"/>
        <v>1394929.5329374589</v>
      </c>
      <c r="I8" s="22">
        <f t="shared" si="3"/>
        <v>9224070.4670625404</v>
      </c>
    </row>
    <row r="9" spans="1:9" ht="15.75" customHeight="1" x14ac:dyDescent="0.25">
      <c r="A9" s="92" t="str">
        <f t="shared" si="2"/>
        <v/>
      </c>
      <c r="B9" s="74">
        <v>1195992.3959999999</v>
      </c>
      <c r="C9" s="75">
        <v>3195000</v>
      </c>
      <c r="D9" s="75">
        <v>6441000</v>
      </c>
      <c r="E9" s="75">
        <v>521000</v>
      </c>
      <c r="F9" s="75">
        <v>429000</v>
      </c>
      <c r="G9" s="22">
        <f t="shared" si="0"/>
        <v>10586000</v>
      </c>
      <c r="H9" s="22">
        <f t="shared" si="1"/>
        <v>1384394.6661110532</v>
      </c>
      <c r="I9" s="22">
        <f t="shared" si="3"/>
        <v>9201605.3338889461</v>
      </c>
    </row>
    <row r="10" spans="1:9" ht="15.75" customHeight="1" x14ac:dyDescent="0.25">
      <c r="A10" s="92" t="str">
        <f t="shared" si="2"/>
        <v/>
      </c>
      <c r="B10" s="74">
        <v>1187089.1104000001</v>
      </c>
      <c r="C10" s="75">
        <v>3189000</v>
      </c>
      <c r="D10" s="75">
        <v>6404000</v>
      </c>
      <c r="E10" s="75">
        <v>511000</v>
      </c>
      <c r="F10" s="75">
        <v>443000</v>
      </c>
      <c r="G10" s="22">
        <f t="shared" si="0"/>
        <v>10547000</v>
      </c>
      <c r="H10" s="22">
        <f t="shared" si="1"/>
        <v>1374088.8638862844</v>
      </c>
      <c r="I10" s="22">
        <f t="shared" si="3"/>
        <v>9172911.1361137163</v>
      </c>
    </row>
    <row r="11" spans="1:9" ht="15.75" customHeight="1" x14ac:dyDescent="0.25">
      <c r="A11" s="92" t="str">
        <f t="shared" si="2"/>
        <v/>
      </c>
      <c r="B11" s="74">
        <v>1178209.2420000003</v>
      </c>
      <c r="C11" s="75">
        <v>3179000</v>
      </c>
      <c r="D11" s="75">
        <v>6368000</v>
      </c>
      <c r="E11" s="75">
        <v>501000</v>
      </c>
      <c r="F11" s="75">
        <v>456000</v>
      </c>
      <c r="G11" s="22">
        <f t="shared" si="0"/>
        <v>10504000</v>
      </c>
      <c r="H11" s="22">
        <f t="shared" si="1"/>
        <v>1363810.1677258052</v>
      </c>
      <c r="I11" s="22">
        <f t="shared" si="3"/>
        <v>9140189.8322741948</v>
      </c>
    </row>
    <row r="12" spans="1:9" ht="15.75" customHeight="1" x14ac:dyDescent="0.25">
      <c r="A12" s="92" t="str">
        <f t="shared" si="2"/>
        <v/>
      </c>
      <c r="B12" s="74">
        <v>1169226.4080000001</v>
      </c>
      <c r="C12" s="75">
        <v>3163000</v>
      </c>
      <c r="D12" s="75">
        <v>6335000</v>
      </c>
      <c r="E12" s="75">
        <v>491000</v>
      </c>
      <c r="F12" s="75">
        <v>469000</v>
      </c>
      <c r="G12" s="22">
        <f t="shared" si="0"/>
        <v>10458000</v>
      </c>
      <c r="H12" s="22">
        <f t="shared" si="1"/>
        <v>1353412.2860020141</v>
      </c>
      <c r="I12" s="22">
        <f t="shared" si="3"/>
        <v>9104587.7139979862</v>
      </c>
    </row>
    <row r="13" spans="1:9" ht="15.75" customHeight="1" x14ac:dyDescent="0.25">
      <c r="A13" s="92" t="str">
        <f t="shared" si="2"/>
        <v/>
      </c>
      <c r="B13" s="74">
        <v>3329000</v>
      </c>
      <c r="C13" s="75">
        <v>6439000</v>
      </c>
      <c r="D13" s="75">
        <v>469000</v>
      </c>
      <c r="E13" s="75">
        <v>348000</v>
      </c>
      <c r="F13" s="75">
        <v>1.8655244999999999E-3</v>
      </c>
      <c r="G13" s="22">
        <f t="shared" si="0"/>
        <v>7256000.0018655248</v>
      </c>
      <c r="H13" s="22">
        <f t="shared" si="1"/>
        <v>3853410.6562026138</v>
      </c>
      <c r="I13" s="22">
        <f t="shared" si="3"/>
        <v>3402589.345662911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1.8655244999999999E-3</v>
      </c>
    </row>
    <row r="4" spans="1:8" ht="15.75" customHeight="1" x14ac:dyDescent="0.25">
      <c r="B4" s="24" t="s">
        <v>7</v>
      </c>
      <c r="C4" s="76">
        <v>6.8936971272232084E-2</v>
      </c>
    </row>
    <row r="5" spans="1:8" ht="15.75" customHeight="1" x14ac:dyDescent="0.25">
      <c r="B5" s="24" t="s">
        <v>8</v>
      </c>
      <c r="C5" s="76">
        <v>1.7735581059758646E-2</v>
      </c>
    </row>
    <row r="6" spans="1:8" ht="15.75" customHeight="1" x14ac:dyDescent="0.25">
      <c r="B6" s="24" t="s">
        <v>10</v>
      </c>
      <c r="C6" s="76">
        <v>8.2043094628019481E-2</v>
      </c>
    </row>
    <row r="7" spans="1:8" ht="15.75" customHeight="1" x14ac:dyDescent="0.25">
      <c r="B7" s="24" t="s">
        <v>13</v>
      </c>
      <c r="C7" s="76">
        <v>0.35950114461496846</v>
      </c>
    </row>
    <row r="8" spans="1:8" ht="15.75" customHeight="1" x14ac:dyDescent="0.25">
      <c r="B8" s="24" t="s">
        <v>14</v>
      </c>
      <c r="C8" s="76">
        <v>2.6539894248847023E-6</v>
      </c>
    </row>
    <row r="9" spans="1:8" ht="15.75" customHeight="1" x14ac:dyDescent="0.25">
      <c r="B9" s="24" t="s">
        <v>27</v>
      </c>
      <c r="C9" s="76">
        <v>0.27028187553041705</v>
      </c>
    </row>
    <row r="10" spans="1:8" ht="15.75" customHeight="1" x14ac:dyDescent="0.25">
      <c r="B10" s="24" t="s">
        <v>15</v>
      </c>
      <c r="C10" s="76">
        <v>0.19963315440517937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2.0361120971580601E-2</v>
      </c>
      <c r="D14" s="76">
        <v>2.0361120971580601E-2</v>
      </c>
      <c r="E14" s="76">
        <v>1.50794407867003E-2</v>
      </c>
      <c r="F14" s="76">
        <v>1.50794407867003E-2</v>
      </c>
    </row>
    <row r="15" spans="1:8" ht="15.75" customHeight="1" x14ac:dyDescent="0.25">
      <c r="B15" s="24" t="s">
        <v>16</v>
      </c>
      <c r="C15" s="76">
        <v>7.3573563243050394E-2</v>
      </c>
      <c r="D15" s="76">
        <v>7.3573563243050394E-2</v>
      </c>
      <c r="E15" s="76">
        <v>6.0664730796579101E-2</v>
      </c>
      <c r="F15" s="76">
        <v>6.0664730796579101E-2</v>
      </c>
    </row>
    <row r="16" spans="1:8" ht="15.75" customHeight="1" x14ac:dyDescent="0.25">
      <c r="B16" s="24" t="s">
        <v>17</v>
      </c>
      <c r="C16" s="76">
        <v>1.0194347870400499E-2</v>
      </c>
      <c r="D16" s="76">
        <v>1.0194347870400499E-2</v>
      </c>
      <c r="E16" s="76">
        <v>1.42567171724383E-2</v>
      </c>
      <c r="F16" s="76">
        <v>1.42567171724383E-2</v>
      </c>
    </row>
    <row r="17" spans="1:8" ht="15.75" customHeight="1" x14ac:dyDescent="0.25">
      <c r="B17" s="24" t="s">
        <v>18</v>
      </c>
      <c r="C17" s="76">
        <v>9.4904774299560003E-3</v>
      </c>
      <c r="D17" s="76">
        <v>9.4904774299560003E-3</v>
      </c>
      <c r="E17" s="76">
        <v>3.11827054424317E-2</v>
      </c>
      <c r="F17" s="76">
        <v>3.11827054424317E-2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8.8806071696408192E-3</v>
      </c>
      <c r="D19" s="76">
        <v>8.8806071696408192E-3</v>
      </c>
      <c r="E19" s="76">
        <v>1.23976945387941E-2</v>
      </c>
      <c r="F19" s="76">
        <v>1.23976945387941E-2</v>
      </c>
    </row>
    <row r="20" spans="1:8" ht="15.75" customHeight="1" x14ac:dyDescent="0.25">
      <c r="B20" s="24" t="s">
        <v>21</v>
      </c>
      <c r="C20" s="76">
        <v>1.13236636760231E-3</v>
      </c>
      <c r="D20" s="76">
        <v>1.13236636760231E-3</v>
      </c>
      <c r="E20" s="76">
        <v>7.3431220429828201E-3</v>
      </c>
      <c r="F20" s="76">
        <v>7.3431220429828201E-3</v>
      </c>
    </row>
    <row r="21" spans="1:8" ht="15.75" customHeight="1" x14ac:dyDescent="0.25">
      <c r="B21" s="24" t="s">
        <v>22</v>
      </c>
      <c r="C21" s="76">
        <v>5.00325452961611E-2</v>
      </c>
      <c r="D21" s="76">
        <v>5.00325452961611E-2</v>
      </c>
      <c r="E21" s="76">
        <v>0.24311265863850001</v>
      </c>
      <c r="F21" s="76">
        <v>0.24311265863850001</v>
      </c>
    </row>
    <row r="22" spans="1:8" ht="15.75" customHeight="1" x14ac:dyDescent="0.25">
      <c r="B22" s="24" t="s">
        <v>23</v>
      </c>
      <c r="C22" s="76">
        <v>0.8263349716516083</v>
      </c>
      <c r="D22" s="76">
        <v>0.8263349716516083</v>
      </c>
      <c r="E22" s="76">
        <v>0.6159629305815737</v>
      </c>
      <c r="F22" s="76">
        <v>0.6159629305815737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3.9699999999999999E-2</v>
      </c>
    </row>
    <row r="27" spans="1:8" ht="15.75" customHeight="1" x14ac:dyDescent="0.25">
      <c r="B27" s="24" t="s">
        <v>39</v>
      </c>
      <c r="C27" s="76">
        <v>2.3E-2</v>
      </c>
    </row>
    <row r="28" spans="1:8" ht="15.75" customHeight="1" x14ac:dyDescent="0.25">
      <c r="B28" s="24" t="s">
        <v>40</v>
      </c>
      <c r="C28" s="76">
        <v>0.18789999999999998</v>
      </c>
    </row>
    <row r="29" spans="1:8" ht="15.75" customHeight="1" x14ac:dyDescent="0.25">
      <c r="B29" s="24" t="s">
        <v>41</v>
      </c>
      <c r="C29" s="76">
        <v>0.14360000000000001</v>
      </c>
    </row>
    <row r="30" spans="1:8" ht="15.75" customHeight="1" x14ac:dyDescent="0.25">
      <c r="B30" s="24" t="s">
        <v>42</v>
      </c>
      <c r="C30" s="76">
        <v>5.21E-2</v>
      </c>
    </row>
    <row r="31" spans="1:8" ht="15.75" customHeight="1" x14ac:dyDescent="0.25">
      <c r="B31" s="24" t="s">
        <v>43</v>
      </c>
      <c r="C31" s="76">
        <v>2.41E-2</v>
      </c>
    </row>
    <row r="32" spans="1:8" ht="15.75" customHeight="1" x14ac:dyDescent="0.25">
      <c r="B32" s="24" t="s">
        <v>44</v>
      </c>
      <c r="C32" s="76">
        <v>8.5299999999999987E-2</v>
      </c>
    </row>
    <row r="33" spans="2:3" ht="15.75" customHeight="1" x14ac:dyDescent="0.25">
      <c r="B33" s="24" t="s">
        <v>45</v>
      </c>
      <c r="C33" s="76">
        <v>0.2238</v>
      </c>
    </row>
    <row r="34" spans="2:3" ht="15.75" customHeight="1" x14ac:dyDescent="0.25">
      <c r="B34" s="24" t="s">
        <v>46</v>
      </c>
      <c r="C34" s="76">
        <v>0.22050000000223516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0.76446178152505451</v>
      </c>
      <c r="D2" s="77">
        <v>0.79400000000000004</v>
      </c>
      <c r="E2" s="77">
        <v>0.77829999999999999</v>
      </c>
      <c r="F2" s="77">
        <v>0.66909999999999992</v>
      </c>
      <c r="G2" s="77">
        <v>0.55990000000000006</v>
      </c>
    </row>
    <row r="3" spans="1:15" ht="15.75" customHeight="1" x14ac:dyDescent="0.25">
      <c r="A3" s="5"/>
      <c r="B3" s="11" t="s">
        <v>118</v>
      </c>
      <c r="C3" s="77">
        <v>0.12369999999999999</v>
      </c>
      <c r="D3" s="77">
        <v>0.12369999999999999</v>
      </c>
      <c r="E3" s="77">
        <v>0.128</v>
      </c>
      <c r="F3" s="77">
        <v>0.20219999999999999</v>
      </c>
      <c r="G3" s="77">
        <v>0.25980000000000003</v>
      </c>
    </row>
    <row r="4" spans="1:15" ht="15.75" customHeight="1" x14ac:dyDescent="0.25">
      <c r="A4" s="5"/>
      <c r="B4" s="11" t="s">
        <v>116</v>
      </c>
      <c r="C4" s="78">
        <v>6.4600000000000005E-2</v>
      </c>
      <c r="D4" s="78">
        <v>6.4600000000000005E-2</v>
      </c>
      <c r="E4" s="78">
        <v>5.4800000000000001E-2</v>
      </c>
      <c r="F4" s="78">
        <v>0.11070000000000001</v>
      </c>
      <c r="G4" s="78">
        <v>0.1173</v>
      </c>
    </row>
    <row r="5" spans="1:15" ht="15.75" customHeight="1" x14ac:dyDescent="0.25">
      <c r="A5" s="5"/>
      <c r="B5" s="11" t="s">
        <v>119</v>
      </c>
      <c r="C5" s="78">
        <v>1.77E-2</v>
      </c>
      <c r="D5" s="78">
        <v>1.77E-2</v>
      </c>
      <c r="E5" s="78">
        <v>3.8900000000000004E-2</v>
      </c>
      <c r="F5" s="78">
        <v>1.8000000000000002E-2</v>
      </c>
      <c r="G5" s="78">
        <v>6.3E-2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0.87280000000000002</v>
      </c>
      <c r="D8" s="77">
        <v>0.87280000000000002</v>
      </c>
      <c r="E8" s="77">
        <v>0.9104000000000001</v>
      </c>
      <c r="F8" s="77">
        <v>0.96479999999999999</v>
      </c>
      <c r="G8" s="77">
        <v>0.96530000000000005</v>
      </c>
    </row>
    <row r="9" spans="1:15" ht="15.75" customHeight="1" x14ac:dyDescent="0.25">
      <c r="B9" s="7" t="s">
        <v>121</v>
      </c>
      <c r="C9" s="77">
        <v>8.7100000000000011E-2</v>
      </c>
      <c r="D9" s="77">
        <v>8.7100000000000011E-2</v>
      </c>
      <c r="E9" s="77">
        <v>7.8100000000000003E-2</v>
      </c>
      <c r="F9" s="77">
        <v>2.6499999999999999E-2</v>
      </c>
      <c r="G9" s="77">
        <v>2.8300000000000002E-2</v>
      </c>
    </row>
    <row r="10" spans="1:15" ht="15.75" customHeight="1" x14ac:dyDescent="0.25">
      <c r="B10" s="7" t="s">
        <v>122</v>
      </c>
      <c r="C10" s="78">
        <v>3.0299999999999997E-2</v>
      </c>
      <c r="D10" s="78">
        <v>3.0299999999999997E-2</v>
      </c>
      <c r="E10" s="78">
        <v>1.0200000000000001E-2</v>
      </c>
      <c r="F10" s="78">
        <v>5.0054699999999997E-3</v>
      </c>
      <c r="G10" s="78">
        <v>3.0736000000000001E-3</v>
      </c>
    </row>
    <row r="11" spans="1:15" ht="15.75" customHeight="1" x14ac:dyDescent="0.25">
      <c r="B11" s="7" t="s">
        <v>123</v>
      </c>
      <c r="C11" s="78">
        <v>9.7868E-3</v>
      </c>
      <c r="D11" s="78">
        <v>9.7868E-3</v>
      </c>
      <c r="E11" s="78">
        <v>1.2108900000000001E-3</v>
      </c>
      <c r="F11" s="78">
        <v>3.6158200000000001E-3</v>
      </c>
      <c r="G11" s="78">
        <v>3.2968999999999997E-3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0.22474285975</v>
      </c>
      <c r="D14" s="79">
        <v>0.234737514727</v>
      </c>
      <c r="E14" s="79">
        <v>0.234737514727</v>
      </c>
      <c r="F14" s="79">
        <v>0.223199456702</v>
      </c>
      <c r="G14" s="79">
        <v>0.223199456702</v>
      </c>
      <c r="H14" s="80">
        <v>0.34399999999999997</v>
      </c>
      <c r="I14" s="80">
        <v>0.34399999999999997</v>
      </c>
      <c r="J14" s="80">
        <v>0.34399999999999997</v>
      </c>
      <c r="K14" s="80">
        <v>0.34399999999999997</v>
      </c>
      <c r="L14" s="80">
        <v>0.30923</v>
      </c>
      <c r="M14" s="80">
        <v>0.30923</v>
      </c>
      <c r="N14" s="80">
        <v>0.30923</v>
      </c>
      <c r="O14" s="80">
        <v>0.30923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0.11852709436143843</v>
      </c>
      <c r="D15" s="77">
        <f t="shared" si="0"/>
        <v>0.12379817356229343</v>
      </c>
      <c r="E15" s="77">
        <f t="shared" si="0"/>
        <v>0.12379817356229343</v>
      </c>
      <c r="F15" s="77">
        <f t="shared" si="0"/>
        <v>0.11771311931942142</v>
      </c>
      <c r="G15" s="77">
        <f t="shared" si="0"/>
        <v>0.11771311931942142</v>
      </c>
      <c r="H15" s="77">
        <f t="shared" si="0"/>
        <v>0.1814220950364801</v>
      </c>
      <c r="I15" s="77">
        <f t="shared" si="0"/>
        <v>0.1814220950364801</v>
      </c>
      <c r="J15" s="77">
        <f t="shared" si="0"/>
        <v>0.1814220950364801</v>
      </c>
      <c r="K15" s="77">
        <f t="shared" si="0"/>
        <v>0.1814220950364801</v>
      </c>
      <c r="L15" s="77">
        <f t="shared" si="0"/>
        <v>0.16308475130270567</v>
      </c>
      <c r="M15" s="77">
        <f t="shared" si="0"/>
        <v>0.16308475130270567</v>
      </c>
      <c r="N15" s="77">
        <f t="shared" si="0"/>
        <v>0.16308475130270567</v>
      </c>
      <c r="O15" s="77">
        <f t="shared" si="0"/>
        <v>0.16308475130270567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0.42799999999999999</v>
      </c>
      <c r="D2" s="78">
        <v>0.1628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0.47789999999999999</v>
      </c>
      <c r="D3" s="78">
        <v>0.39350000000000002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7.6100000000000001E-2</v>
      </c>
      <c r="D4" s="78">
        <v>0.35719999999999996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1.8000000000000016E-2</v>
      </c>
      <c r="D5" s="77">
        <f t="shared" ref="D5:G5" si="0">1-SUM(D2:D4)</f>
        <v>8.6500000000000021E-2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0.15129999999999999</v>
      </c>
      <c r="D2" s="28">
        <v>0.152</v>
      </c>
      <c r="E2" s="28">
        <v>0.15240000000000001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1.070216E-2</v>
      </c>
      <c r="D4" s="28">
        <v>1.065965E-2</v>
      </c>
      <c r="E4" s="28">
        <v>1.065965E-2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0.234737514727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0.34399999999999997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0.30923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0.1628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11.6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0.42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106.94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43.29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1151.44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3.08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2.59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2.59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2.59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2.59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14.81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14.81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1.78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0.13100000000000001</v>
      </c>
      <c r="C18" s="85">
        <v>0.95</v>
      </c>
      <c r="D18" s="86">
        <v>26.33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0.94524999999999992</v>
      </c>
      <c r="D19" s="86">
        <v>26.33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122.45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29.47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26.09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5.17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20.71</v>
      </c>
      <c r="E24" s="86" t="s">
        <v>201</v>
      </c>
    </row>
    <row r="25" spans="1:5" ht="15.75" customHeight="1" x14ac:dyDescent="0.25">
      <c r="A25" s="53" t="s">
        <v>87</v>
      </c>
      <c r="B25" s="85">
        <v>0.42299999999999999</v>
      </c>
      <c r="C25" s="85">
        <v>0.95</v>
      </c>
      <c r="D25" s="86">
        <v>20.71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7.82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20.71</v>
      </c>
      <c r="E27" s="86" t="s">
        <v>201</v>
      </c>
    </row>
    <row r="28" spans="1:5" ht="15.75" customHeight="1" x14ac:dyDescent="0.25">
      <c r="A28" s="53" t="s">
        <v>84</v>
      </c>
      <c r="B28" s="85">
        <v>0.20399999999999999</v>
      </c>
      <c r="C28" s="85">
        <v>0.95</v>
      </c>
      <c r="D28" s="86">
        <v>1.57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224.14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373.79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396.22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3.93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0.97299999999999998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0.9890000000000001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0.97799999999999998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2.76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3.95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2020-09-11T23:55:09Z</dcterms:modified>
</cp:coreProperties>
</file>