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9DBD3E8-11D9-4D0D-B2DC-B8D27C34406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<sst xmlns="http://schemas.openxmlformats.org/spreadsheetml/2006/main" count="1114" uniqueCount="272">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</sst>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1239617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0.65108238220214798</v>
      </c>
    </row>
    <row r="11" spans="1:3" ht="15" customHeight="1" x14ac:dyDescent="0.25">
      <c r="B11" s="7" t="s">
        <v>108</v>
      </c>
      <c r="C11" s="66">
        <v>0.94499999999999995</v>
      </c>
    </row>
    <row r="12" spans="1:3" ht="15" customHeight="1" x14ac:dyDescent="0.25">
      <c r="B12" s="7" t="s">
        <v>109</v>
      </c>
      <c r="C12" s="66">
        <v>0.77200000000000002</v>
      </c>
    </row>
    <row r="13" spans="1:3" ht="15" customHeight="1" x14ac:dyDescent="0.25">
      <c r="B13" s="7" t="s">
        <v>110</v>
      </c>
      <c r="C13" s="66">
        <v>0.42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3.9300000000000002E-2</v>
      </c>
    </row>
    <row r="24" spans="1:3" ht="15" customHeight="1" x14ac:dyDescent="0.25">
      <c r="B24" s="20" t="s">
        <v>102</v>
      </c>
      <c r="C24" s="67">
        <v>0.49590000000000001</v>
      </c>
    </row>
    <row r="25" spans="1:3" ht="15" customHeight="1" x14ac:dyDescent="0.25">
      <c r="B25" s="20" t="s">
        <v>103</v>
      </c>
      <c r="C25" s="67">
        <v>0.42019999999999996</v>
      </c>
    </row>
    <row r="26" spans="1:3" ht="15" customHeight="1" x14ac:dyDescent="0.25">
      <c r="B26" s="20" t="s">
        <v>104</v>
      </c>
      <c r="C26" s="67">
        <v>4.4600000000000001E-2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</v>
      </c>
    </row>
    <row r="38" spans="1:5" ht="15" customHeight="1" x14ac:dyDescent="0.25">
      <c r="B38" s="16" t="s">
        <v>91</v>
      </c>
      <c r="C38" s="68">
        <v>14.6</v>
      </c>
      <c r="D38" s="17"/>
      <c r="E38" s="18"/>
    </row>
    <row r="39" spans="1:5" ht="15" customHeight="1" x14ac:dyDescent="0.25">
      <c r="B39" s="16" t="s">
        <v>90</v>
      </c>
      <c r="C39" s="68">
        <v>17</v>
      </c>
      <c r="D39" s="17"/>
      <c r="E39" s="17"/>
    </row>
    <row r="40" spans="1:5" ht="15" customHeight="1" x14ac:dyDescent="0.25">
      <c r="B40" s="16" t="s">
        <v>171</v>
      </c>
      <c r="C40" s="68">
        <v>0.57999999999999996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3.2099999999999997E-2</v>
      </c>
      <c r="D45" s="17"/>
    </row>
    <row r="46" spans="1:5" ht="15.75" customHeight="1" x14ac:dyDescent="0.25">
      <c r="B46" s="16" t="s">
        <v>11</v>
      </c>
      <c r="C46" s="67">
        <v>0.11183</v>
      </c>
      <c r="D46" s="17"/>
    </row>
    <row r="47" spans="1:5" ht="15.75" customHeight="1" x14ac:dyDescent="0.25">
      <c r="B47" s="16" t="s">
        <v>12</v>
      </c>
      <c r="C47" s="67">
        <v>0.15651999999999999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0.69955000000000001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2.1517424982999924</v>
      </c>
      <c r="D51" s="17"/>
    </row>
    <row r="52" spans="1:4" ht="15" customHeight="1" x14ac:dyDescent="0.25">
      <c r="B52" s="16" t="s">
        <v>125</v>
      </c>
      <c r="C52" s="65">
        <v>2.2692125920199997</v>
      </c>
    </row>
    <row r="53" spans="1:4" ht="15.75" customHeight="1" x14ac:dyDescent="0.25">
      <c r="B53" s="16" t="s">
        <v>126</v>
      </c>
      <c r="C53" s="65">
        <v>2.2692125920199997</v>
      </c>
    </row>
    <row r="54" spans="1:4" ht="15.75" customHeight="1" x14ac:dyDescent="0.25">
      <c r="B54" s="16" t="s">
        <v>127</v>
      </c>
      <c r="C54" s="65">
        <v>1.7366032237800002</v>
      </c>
    </row>
    <row r="55" spans="1:4" ht="15.75" customHeight="1" x14ac:dyDescent="0.25">
      <c r="B55" s="16" t="s">
        <v>128</v>
      </c>
      <c r="C55" s="65">
        <v>1.7366032237800002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0.53391604454077679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2.1517424982999924</v>
      </c>
      <c r="C2" s="26">
        <f>'Baseline year population inputs'!C52</f>
        <v>2.2692125920199997</v>
      </c>
      <c r="D2" s="26">
        <f>'Baseline year population inputs'!C53</f>
        <v>2.2692125920199997</v>
      </c>
      <c r="E2" s="26">
        <f>'Baseline year population inputs'!C54</f>
        <v>1.7366032237800002</v>
      </c>
      <c r="F2" s="26">
        <f>'Baseline year population inputs'!C55</f>
        <v>1.7366032237800002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2.8080000000000001E-2</v>
      </c>
      <c r="E3" s="26">
        <f>frac_mam_12_23months * 2.6</f>
        <v>3.2239999999999998E-2</v>
      </c>
      <c r="F3" s="26">
        <f>frac_mam_24_59months * 2.6</f>
        <v>5.0179999999999995E-2</v>
      </c>
    </row>
    <row r="4" spans="1:6" ht="15.75" customHeight="1" x14ac:dyDescent="0.25">
      <c r="A4" s="3" t="s">
        <v>66</v>
      </c>
      <c r="B4" s="26">
        <f>frac_sam_1month * 2.6</f>
        <v>6.2140000000000008E-2</v>
      </c>
      <c r="C4" s="26">
        <f>frac_sam_1_5months * 2.6</f>
        <v>6.2140000000000008E-2</v>
      </c>
      <c r="D4" s="26">
        <f>frac_sam_6_11months * 2.6</f>
        <v>2.5755470000000003E-2</v>
      </c>
      <c r="E4" s="26">
        <f>frac_sam_12_23months * 2.6</f>
        <v>1.5779608000000001E-2</v>
      </c>
      <c r="F4" s="26">
        <f>frac_sam_24_59months * 2.6</f>
        <v>1.0299899999999999E-2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2.1517424982999924</v>
      </c>
      <c r="D7" s="93">
        <f>diarrhoea_1_5mo</f>
        <v>2.2692125920199997</v>
      </c>
      <c r="E7" s="93">
        <f>diarrhoea_6_11mo</f>
        <v>2.2692125920199997</v>
      </c>
      <c r="F7" s="93">
        <f>diarrhoea_12_23mo</f>
        <v>1.7366032237800002</v>
      </c>
      <c r="G7" s="93">
        <f>diarrhoea_24_59mo</f>
        <v>1.7366032237800002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2.1517424982999924</v>
      </c>
      <c r="D12" s="93">
        <f>diarrhoea_1_5mo</f>
        <v>2.2692125920199997</v>
      </c>
      <c r="E12" s="93">
        <f>diarrhoea_6_11mo</f>
        <v>2.2692125920199997</v>
      </c>
      <c r="F12" s="93">
        <f>diarrhoea_12_23mo</f>
        <v>1.7366032237800002</v>
      </c>
      <c r="G12" s="93">
        <f>diarrhoea_24_59mo</f>
        <v>1.7366032237800002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0.94499999999999995</v>
      </c>
      <c r="I18" s="93">
        <f>frac_PW_health_facility</f>
        <v>0.94499999999999995</v>
      </c>
      <c r="J18" s="93">
        <f>frac_PW_health_facility</f>
        <v>0.94499999999999995</v>
      </c>
      <c r="K18" s="93">
        <f>frac_PW_health_facility</f>
        <v>0.94499999999999995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0.42</v>
      </c>
      <c r="M24" s="93">
        <f>famplan_unmet_need</f>
        <v>0.42</v>
      </c>
      <c r="N24" s="93">
        <f>famplan_unmet_need</f>
        <v>0.42</v>
      </c>
      <c r="O24" s="93">
        <f>famplan_unmet_need</f>
        <v>0.42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0.17133599621963522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7.3429712665557964E-2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0.10415190891265882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0.65108238220214798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217424</v>
      </c>
      <c r="C2" s="75">
        <v>492000</v>
      </c>
      <c r="D2" s="75">
        <v>868000</v>
      </c>
      <c r="E2" s="75">
        <v>719000</v>
      </c>
      <c r="F2" s="75">
        <v>545000</v>
      </c>
      <c r="G2" s="22">
        <f t="shared" ref="G2:G40" si="0">C2+D2+E2+F2</f>
        <v>2624000</v>
      </c>
      <c r="H2" s="22">
        <f t="shared" ref="H2:H40" si="1">(B2 + stillbirth*B2/(1000-stillbirth))/(1-abortion)</f>
        <v>252564.5716808094</v>
      </c>
      <c r="I2" s="22">
        <f>G2-H2</f>
        <v>2371435.4283191906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216506</v>
      </c>
      <c r="C3" s="75">
        <v>496000</v>
      </c>
      <c r="D3" s="75">
        <v>874000</v>
      </c>
      <c r="E3" s="75">
        <v>727000</v>
      </c>
      <c r="F3" s="75">
        <v>557000</v>
      </c>
      <c r="G3" s="22">
        <f t="shared" si="0"/>
        <v>2654000</v>
      </c>
      <c r="H3" s="22">
        <f t="shared" si="1"/>
        <v>251498.20238945712</v>
      </c>
      <c r="I3" s="22">
        <f t="shared" ref="I3:I15" si="3">G3-H3</f>
        <v>2402501.7976105427</v>
      </c>
    </row>
    <row r="4" spans="1:9" ht="15.75" customHeight="1" x14ac:dyDescent="0.25">
      <c r="A4" s="92">
        <f t="shared" si="2"/>
        <v>2022</v>
      </c>
      <c r="B4" s="74">
        <v>214460</v>
      </c>
      <c r="C4" s="75">
        <v>499000</v>
      </c>
      <c r="D4" s="75">
        <v>877000</v>
      </c>
      <c r="E4" s="75">
        <v>731000</v>
      </c>
      <c r="F4" s="75">
        <v>568000</v>
      </c>
      <c r="G4" s="22">
        <f t="shared" si="0"/>
        <v>2675000</v>
      </c>
      <c r="H4" s="22">
        <f t="shared" si="1"/>
        <v>249121.52311918826</v>
      </c>
      <c r="I4" s="22">
        <f t="shared" si="3"/>
        <v>2425878.4768808116</v>
      </c>
    </row>
    <row r="5" spans="1:9" ht="15.75" customHeight="1" x14ac:dyDescent="0.25">
      <c r="A5" s="92" t="str">
        <f t="shared" si="2"/>
        <v/>
      </c>
      <c r="B5" s="74">
        <v>240646.43440000003</v>
      </c>
      <c r="C5" s="75">
        <v>502000</v>
      </c>
      <c r="D5" s="75">
        <v>878000</v>
      </c>
      <c r="E5" s="75">
        <v>733000</v>
      </c>
      <c r="F5" s="75">
        <v>578000</v>
      </c>
      <c r="G5" s="22">
        <f t="shared" si="0"/>
        <v>2691000</v>
      </c>
      <c r="H5" s="22">
        <f t="shared" si="1"/>
        <v>279540.26984486537</v>
      </c>
      <c r="I5" s="22">
        <f t="shared" si="3"/>
        <v>2411459.7301551346</v>
      </c>
    </row>
    <row r="6" spans="1:9" ht="15.75" customHeight="1" x14ac:dyDescent="0.25">
      <c r="A6" s="92" t="str">
        <f t="shared" si="2"/>
        <v/>
      </c>
      <c r="B6" s="74">
        <v>237620.72520000004</v>
      </c>
      <c r="C6" s="75">
        <v>504000</v>
      </c>
      <c r="D6" s="75">
        <v>879000</v>
      </c>
      <c r="E6" s="75">
        <v>734000</v>
      </c>
      <c r="F6" s="75">
        <v>588000</v>
      </c>
      <c r="G6" s="22">
        <f t="shared" si="0"/>
        <v>2705000</v>
      </c>
      <c r="H6" s="22">
        <f t="shared" si="1"/>
        <v>276025.53849906783</v>
      </c>
      <c r="I6" s="22">
        <f t="shared" si="3"/>
        <v>2428974.461500932</v>
      </c>
    </row>
    <row r="7" spans="1:9" ht="15.75" customHeight="1" x14ac:dyDescent="0.25">
      <c r="A7" s="92" t="str">
        <f t="shared" si="2"/>
        <v/>
      </c>
      <c r="B7" s="74">
        <v>234671.97999999998</v>
      </c>
      <c r="C7" s="75">
        <v>507000</v>
      </c>
      <c r="D7" s="75">
        <v>882000</v>
      </c>
      <c r="E7" s="75">
        <v>737000</v>
      </c>
      <c r="F7" s="75">
        <v>597000</v>
      </c>
      <c r="G7" s="22">
        <f t="shared" si="0"/>
        <v>2723000</v>
      </c>
      <c r="H7" s="22">
        <f t="shared" si="1"/>
        <v>272600.21025364025</v>
      </c>
      <c r="I7" s="22">
        <f t="shared" si="3"/>
        <v>2450399.7897463599</v>
      </c>
    </row>
    <row r="8" spans="1:9" ht="15.75" customHeight="1" x14ac:dyDescent="0.25">
      <c r="A8" s="92" t="str">
        <f t="shared" si="2"/>
        <v/>
      </c>
      <c r="B8" s="74">
        <v>232946.60399999999</v>
      </c>
      <c r="C8" s="75">
        <v>511000</v>
      </c>
      <c r="D8" s="75">
        <v>887000</v>
      </c>
      <c r="E8" s="75">
        <v>741000</v>
      </c>
      <c r="F8" s="75">
        <v>607000</v>
      </c>
      <c r="G8" s="22">
        <f t="shared" si="0"/>
        <v>2746000</v>
      </c>
      <c r="H8" s="22">
        <f t="shared" si="1"/>
        <v>270595.97497865517</v>
      </c>
      <c r="I8" s="22">
        <f t="shared" si="3"/>
        <v>2475404.0250213449</v>
      </c>
    </row>
    <row r="9" spans="1:9" ht="15.75" customHeight="1" x14ac:dyDescent="0.25">
      <c r="A9" s="92" t="str">
        <f t="shared" si="2"/>
        <v/>
      </c>
      <c r="B9" s="74">
        <v>231424.416</v>
      </c>
      <c r="C9" s="75">
        <v>515000</v>
      </c>
      <c r="D9" s="75">
        <v>892000</v>
      </c>
      <c r="E9" s="75">
        <v>746000</v>
      </c>
      <c r="F9" s="75">
        <v>617000</v>
      </c>
      <c r="G9" s="22">
        <f t="shared" si="0"/>
        <v>2770000</v>
      </c>
      <c r="H9" s="22">
        <f t="shared" si="1"/>
        <v>268827.76741997874</v>
      </c>
      <c r="I9" s="22">
        <f t="shared" si="3"/>
        <v>2501172.232580021</v>
      </c>
    </row>
    <row r="10" spans="1:9" ht="15.75" customHeight="1" x14ac:dyDescent="0.25">
      <c r="A10" s="92" t="str">
        <f t="shared" si="2"/>
        <v/>
      </c>
      <c r="B10" s="74">
        <v>230051.25</v>
      </c>
      <c r="C10" s="75">
        <v>520000</v>
      </c>
      <c r="D10" s="75">
        <v>899000</v>
      </c>
      <c r="E10" s="75">
        <v>752000</v>
      </c>
      <c r="F10" s="75">
        <v>627000</v>
      </c>
      <c r="G10" s="22">
        <f t="shared" si="0"/>
        <v>2798000</v>
      </c>
      <c r="H10" s="22">
        <f t="shared" si="1"/>
        <v>267232.66714293184</v>
      </c>
      <c r="I10" s="22">
        <f t="shared" si="3"/>
        <v>2530767.3328570682</v>
      </c>
    </row>
    <row r="11" spans="1:9" ht="15.75" customHeight="1" x14ac:dyDescent="0.25">
      <c r="A11" s="92" t="str">
        <f t="shared" si="2"/>
        <v/>
      </c>
      <c r="B11" s="74">
        <v>228775.58799999999</v>
      </c>
      <c r="C11" s="75">
        <v>523000</v>
      </c>
      <c r="D11" s="75">
        <v>909000</v>
      </c>
      <c r="E11" s="75">
        <v>759000</v>
      </c>
      <c r="F11" s="75">
        <v>637000</v>
      </c>
      <c r="G11" s="22">
        <f t="shared" si="0"/>
        <v>2828000</v>
      </c>
      <c r="H11" s="22">
        <f t="shared" si="1"/>
        <v>265750.82968874328</v>
      </c>
      <c r="I11" s="22">
        <f t="shared" si="3"/>
        <v>2562249.1703112568</v>
      </c>
    </row>
    <row r="12" spans="1:9" ht="15.75" customHeight="1" x14ac:dyDescent="0.25">
      <c r="A12" s="92" t="str">
        <f t="shared" si="2"/>
        <v/>
      </c>
      <c r="B12" s="74">
        <v>227589.486</v>
      </c>
      <c r="C12" s="75">
        <v>525000</v>
      </c>
      <c r="D12" s="75">
        <v>919000</v>
      </c>
      <c r="E12" s="75">
        <v>766000</v>
      </c>
      <c r="F12" s="75">
        <v>646000</v>
      </c>
      <c r="G12" s="22">
        <f t="shared" si="0"/>
        <v>2856000</v>
      </c>
      <c r="H12" s="22">
        <f t="shared" si="1"/>
        <v>264373.02712968929</v>
      </c>
      <c r="I12" s="22">
        <f t="shared" si="3"/>
        <v>2591626.9728703108</v>
      </c>
    </row>
    <row r="13" spans="1:9" ht="15.75" customHeight="1" x14ac:dyDescent="0.25">
      <c r="A13" s="92" t="str">
        <f t="shared" si="2"/>
        <v/>
      </c>
      <c r="B13" s="74">
        <v>488000</v>
      </c>
      <c r="C13" s="75">
        <v>858000</v>
      </c>
      <c r="D13" s="75">
        <v>709000</v>
      </c>
      <c r="E13" s="75">
        <v>533000</v>
      </c>
      <c r="F13" s="75">
        <v>3.2363937500000002E-3</v>
      </c>
      <c r="G13" s="22">
        <f t="shared" si="0"/>
        <v>2100000.0032363939</v>
      </c>
      <c r="H13" s="22">
        <f t="shared" si="1"/>
        <v>566871.69300645276</v>
      </c>
      <c r="I13" s="22">
        <f t="shared" si="3"/>
        <v>1533128.3102299413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3.2363937500000002E-3</v>
      </c>
    </row>
    <row r="4" spans="1:8" ht="15.75" customHeight="1" x14ac:dyDescent="0.25">
      <c r="B4" s="24" t="s">
        <v>7</v>
      </c>
      <c r="C4" s="76">
        <v>0.14750715864673128</v>
      </c>
    </row>
    <row r="5" spans="1:8" ht="15.75" customHeight="1" x14ac:dyDescent="0.25">
      <c r="B5" s="24" t="s">
        <v>8</v>
      </c>
      <c r="C5" s="76">
        <v>6.13743375573228E-2</v>
      </c>
    </row>
    <row r="6" spans="1:8" ht="15.75" customHeight="1" x14ac:dyDescent="0.25">
      <c r="B6" s="24" t="s">
        <v>10</v>
      </c>
      <c r="C6" s="76">
        <v>8.1032483059158833E-2</v>
      </c>
    </row>
    <row r="7" spans="1:8" ht="15.75" customHeight="1" x14ac:dyDescent="0.25">
      <c r="B7" s="24" t="s">
        <v>13</v>
      </c>
      <c r="C7" s="76">
        <v>0.3192565959004055</v>
      </c>
    </row>
    <row r="8" spans="1:8" ht="15.75" customHeight="1" x14ac:dyDescent="0.25">
      <c r="B8" s="24" t="s">
        <v>14</v>
      </c>
      <c r="C8" s="76">
        <v>1.8512400483642656E-6</v>
      </c>
    </row>
    <row r="9" spans="1:8" ht="15.75" customHeight="1" x14ac:dyDescent="0.25">
      <c r="B9" s="24" t="s">
        <v>27</v>
      </c>
      <c r="C9" s="76">
        <v>0.288358767085514</v>
      </c>
    </row>
    <row r="10" spans="1:8" ht="15.75" customHeight="1" x14ac:dyDescent="0.25">
      <c r="B10" s="24" t="s">
        <v>15</v>
      </c>
      <c r="C10" s="76">
        <v>9.9232412760819177E-2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1.96922269428393E-2</v>
      </c>
      <c r="D14" s="76">
        <v>1.96922269428393E-2</v>
      </c>
      <c r="E14" s="76">
        <v>1.4495560529341801E-2</v>
      </c>
      <c r="F14" s="76">
        <v>1.4495560529341801E-2</v>
      </c>
    </row>
    <row r="15" spans="1:8" ht="15.75" customHeight="1" x14ac:dyDescent="0.25">
      <c r="B15" s="24" t="s">
        <v>16</v>
      </c>
      <c r="C15" s="76">
        <v>0.191745826937644</v>
      </c>
      <c r="D15" s="76">
        <v>0.191745826937644</v>
      </c>
      <c r="E15" s="76">
        <v>9.0016681815231619E-2</v>
      </c>
      <c r="F15" s="76">
        <v>9.0016681815231619E-2</v>
      </c>
    </row>
    <row r="16" spans="1:8" ht="15.75" customHeight="1" x14ac:dyDescent="0.25">
      <c r="B16" s="24" t="s">
        <v>17</v>
      </c>
      <c r="C16" s="76">
        <v>1.5741314953023E-2</v>
      </c>
      <c r="D16" s="76">
        <v>1.5741314953023E-2</v>
      </c>
      <c r="E16" s="76">
        <v>1.78263139256159E-2</v>
      </c>
      <c r="F16" s="76">
        <v>1.78263139256159E-2</v>
      </c>
    </row>
    <row r="17" spans="1:8" ht="15.75" customHeight="1" x14ac:dyDescent="0.25">
      <c r="B17" s="24" t="s">
        <v>18</v>
      </c>
      <c r="C17" s="76">
        <v>1.8179952703375802E-3</v>
      </c>
      <c r="D17" s="76">
        <v>1.8179952703375802E-3</v>
      </c>
      <c r="E17" s="76">
        <v>6.8072501388671902E-3</v>
      </c>
      <c r="F17" s="76">
        <v>6.8072501388671902E-3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1.1668184257183401E-2</v>
      </c>
      <c r="D19" s="76">
        <v>1.1668184257183401E-2</v>
      </c>
      <c r="E19" s="76">
        <v>1.8375057959700101E-2</v>
      </c>
      <c r="F19" s="76">
        <v>1.8375057959700101E-2</v>
      </c>
    </row>
    <row r="20" spans="1:8" ht="15.75" customHeight="1" x14ac:dyDescent="0.25">
      <c r="B20" s="24" t="s">
        <v>21</v>
      </c>
      <c r="C20" s="76">
        <v>1.23623359399725E-3</v>
      </c>
      <c r="D20" s="76">
        <v>1.23623359399725E-3</v>
      </c>
      <c r="E20" s="76">
        <v>9.5716997775844199E-3</v>
      </c>
      <c r="F20" s="76">
        <v>9.5716997775844199E-3</v>
      </c>
    </row>
    <row r="21" spans="1:8" ht="15.75" customHeight="1" x14ac:dyDescent="0.25">
      <c r="B21" s="24" t="s">
        <v>22</v>
      </c>
      <c r="C21" s="76">
        <v>7.9945029552718996E-2</v>
      </c>
      <c r="D21" s="76">
        <v>7.9945029552718996E-2</v>
      </c>
      <c r="E21" s="76">
        <v>0.34787100715546304</v>
      </c>
      <c r="F21" s="76">
        <v>0.34787100715546304</v>
      </c>
    </row>
    <row r="22" spans="1:8" ht="15.75" customHeight="1" x14ac:dyDescent="0.25">
      <c r="B22" s="24" t="s">
        <v>23</v>
      </c>
      <c r="C22" s="76">
        <v>0.67815318849225648</v>
      </c>
      <c r="D22" s="76">
        <v>0.67815318849225648</v>
      </c>
      <c r="E22" s="76">
        <v>0.49503642869819586</v>
      </c>
      <c r="F22" s="76">
        <v>0.49503642869819586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0.10920000000000001</v>
      </c>
    </row>
    <row r="27" spans="1:8" ht="15.75" customHeight="1" x14ac:dyDescent="0.25">
      <c r="B27" s="24" t="s">
        <v>39</v>
      </c>
      <c r="C27" s="76">
        <v>1.7600000000000001E-2</v>
      </c>
    </row>
    <row r="28" spans="1:8" ht="15.75" customHeight="1" x14ac:dyDescent="0.25">
      <c r="B28" s="24" t="s">
        <v>40</v>
      </c>
      <c r="C28" s="76">
        <v>3.5400000000000001E-2</v>
      </c>
    </row>
    <row r="29" spans="1:8" ht="15.75" customHeight="1" x14ac:dyDescent="0.25">
      <c r="B29" s="24" t="s">
        <v>41</v>
      </c>
      <c r="C29" s="76">
        <v>8.1900000000000001E-2</v>
      </c>
    </row>
    <row r="30" spans="1:8" ht="15.75" customHeight="1" x14ac:dyDescent="0.25">
      <c r="B30" s="24" t="s">
        <v>42</v>
      </c>
      <c r="C30" s="76">
        <v>6.7299999999999999E-2</v>
      </c>
    </row>
    <row r="31" spans="1:8" ht="15.75" customHeight="1" x14ac:dyDescent="0.25">
      <c r="B31" s="24" t="s">
        <v>43</v>
      </c>
      <c r="C31" s="76">
        <v>2.8900000000000002E-2</v>
      </c>
    </row>
    <row r="32" spans="1:8" ht="15.75" customHeight="1" x14ac:dyDescent="0.25">
      <c r="B32" s="24" t="s">
        <v>44</v>
      </c>
      <c r="C32" s="76">
        <v>0.2334</v>
      </c>
    </row>
    <row r="33" spans="2:3" ht="15.75" customHeight="1" x14ac:dyDescent="0.25">
      <c r="B33" s="24" t="s">
        <v>45</v>
      </c>
      <c r="C33" s="76">
        <v>0.1321</v>
      </c>
    </row>
    <row r="34" spans="2:3" ht="15.75" customHeight="1" x14ac:dyDescent="0.25">
      <c r="B34" s="24" t="s">
        <v>46</v>
      </c>
      <c r="C34" s="76">
        <v>0.29420000000000018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0.75232566692013125</v>
      </c>
      <c r="D2" s="77">
        <v>0.75239999999999996</v>
      </c>
      <c r="E2" s="77">
        <v>0.73120000000000007</v>
      </c>
      <c r="F2" s="77">
        <v>0.71959999999999991</v>
      </c>
      <c r="G2" s="77">
        <v>0.69110000000000005</v>
      </c>
    </row>
    <row r="3" spans="1:15" ht="15.75" customHeight="1" x14ac:dyDescent="0.25">
      <c r="A3" s="5"/>
      <c r="B3" s="11" t="s">
        <v>118</v>
      </c>
      <c r="C3" s="77">
        <v>0.15770000000000001</v>
      </c>
      <c r="D3" s="77">
        <v>0.15770000000000001</v>
      </c>
      <c r="E3" s="77">
        <v>0.188</v>
      </c>
      <c r="F3" s="77">
        <v>0.16789999999999999</v>
      </c>
      <c r="G3" s="77">
        <v>0.24249999999999999</v>
      </c>
    </row>
    <row r="4" spans="1:15" ht="15.75" customHeight="1" x14ac:dyDescent="0.25">
      <c r="A4" s="5"/>
      <c r="B4" s="11" t="s">
        <v>116</v>
      </c>
      <c r="C4" s="78">
        <v>7.1599999999999997E-2</v>
      </c>
      <c r="D4" s="78">
        <v>7.1599999999999997E-2</v>
      </c>
      <c r="E4" s="78">
        <v>7.690000000000001E-2</v>
      </c>
      <c r="F4" s="78">
        <v>8.5900000000000004E-2</v>
      </c>
      <c r="G4" s="78">
        <v>5.28E-2</v>
      </c>
    </row>
    <row r="5" spans="1:15" ht="15.75" customHeight="1" x14ac:dyDescent="0.25">
      <c r="A5" s="5"/>
      <c r="B5" s="11" t="s">
        <v>119</v>
      </c>
      <c r="C5" s="78">
        <v>1.83E-2</v>
      </c>
      <c r="D5" s="78">
        <v>1.83E-2</v>
      </c>
      <c r="E5" s="78">
        <v>3.9076400000000004E-3</v>
      </c>
      <c r="F5" s="78">
        <v>2.6600000000000002E-2</v>
      </c>
      <c r="G5" s="78">
        <v>1.3600000000000001E-2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0.81379999999999997</v>
      </c>
      <c r="D8" s="77">
        <v>0.81379999999999997</v>
      </c>
      <c r="E8" s="77">
        <v>0.85819999999999996</v>
      </c>
      <c r="F8" s="77">
        <v>0.89529999999999998</v>
      </c>
      <c r="G8" s="77">
        <v>0.89480000000000004</v>
      </c>
    </row>
    <row r="9" spans="1:15" ht="15.75" customHeight="1" x14ac:dyDescent="0.25">
      <c r="B9" s="7" t="s">
        <v>121</v>
      </c>
      <c r="C9" s="77">
        <v>0.1353</v>
      </c>
      <c r="D9" s="77">
        <v>0.1353</v>
      </c>
      <c r="E9" s="77">
        <v>0.1211</v>
      </c>
      <c r="F9" s="77">
        <v>8.6199999999999999E-2</v>
      </c>
      <c r="G9" s="77">
        <v>8.199999999999999E-2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1.0800000000000001E-2</v>
      </c>
      <c r="F10" s="78">
        <v>1.24E-2</v>
      </c>
      <c r="G10" s="78">
        <v>1.9299999999999998E-2</v>
      </c>
    </row>
    <row r="11" spans="1:15" ht="15.75" customHeight="1" x14ac:dyDescent="0.25">
      <c r="B11" s="7" t="s">
        <v>123</v>
      </c>
      <c r="C11" s="78">
        <v>2.3900000000000001E-2</v>
      </c>
      <c r="D11" s="78">
        <v>2.3900000000000001E-2</v>
      </c>
      <c r="E11" s="78">
        <v>9.9059500000000002E-3</v>
      </c>
      <c r="F11" s="78">
        <v>6.0690800000000001E-3</v>
      </c>
      <c r="G11" s="78">
        <v>3.9614999999999997E-3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0.58996669749999997</v>
      </c>
      <c r="D14" s="79">
        <v>0.58808578352899998</v>
      </c>
      <c r="E14" s="79">
        <v>0.58808578352899998</v>
      </c>
      <c r="F14" s="79">
        <v>0.294560960915</v>
      </c>
      <c r="G14" s="79">
        <v>0.294560960915</v>
      </c>
      <c r="H14" s="80">
        <v>0.40033999999999997</v>
      </c>
      <c r="I14" s="80">
        <v>0.40033999999999997</v>
      </c>
      <c r="J14" s="80">
        <v>0.40033999999999997</v>
      </c>
      <c r="K14" s="80">
        <v>0.40033999999999997</v>
      </c>
      <c r="L14" s="80">
        <v>0.34952</v>
      </c>
      <c r="M14" s="80">
        <v>0.34952</v>
      </c>
      <c r="N14" s="80">
        <v>0.34952</v>
      </c>
      <c r="O14" s="80">
        <v>0.34952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0.314992685539985</v>
      </c>
      <c r="D15" s="77">
        <f t="shared" si="0"/>
        <v>0.31398843539246718</v>
      </c>
      <c r="E15" s="77">
        <f t="shared" si="0"/>
        <v>0.31398843539246718</v>
      </c>
      <c r="F15" s="77">
        <f t="shared" si="0"/>
        <v>0.15727082312786717</v>
      </c>
      <c r="G15" s="77">
        <f t="shared" si="0"/>
        <v>0.15727082312786717</v>
      </c>
      <c r="H15" s="77">
        <f t="shared" si="0"/>
        <v>0.21374794927145457</v>
      </c>
      <c r="I15" s="77">
        <f t="shared" si="0"/>
        <v>0.21374794927145457</v>
      </c>
      <c r="J15" s="77">
        <f t="shared" si="0"/>
        <v>0.21374794927145457</v>
      </c>
      <c r="K15" s="77">
        <f t="shared" si="0"/>
        <v>0.21374794927145457</v>
      </c>
      <c r="L15" s="77">
        <f t="shared" si="0"/>
        <v>0.18661433588789231</v>
      </c>
      <c r="M15" s="77">
        <f t="shared" si="0"/>
        <v>0.18661433588789231</v>
      </c>
      <c r="N15" s="77">
        <f t="shared" si="0"/>
        <v>0.18661433588789231</v>
      </c>
      <c r="O15" s="77">
        <f t="shared" si="0"/>
        <v>0.18661433588789231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0.41930000000000001</v>
      </c>
      <c r="D2" s="78">
        <v>0.1963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0.10220000000000001</v>
      </c>
      <c r="D3" s="78">
        <v>0.1143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0.37479999999999997</v>
      </c>
      <c r="D4" s="78">
        <v>0.46950000000000003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0.1036999999999999</v>
      </c>
      <c r="D5" s="77">
        <f t="shared" ref="D5:G5" si="0">1-SUM(D2:D4)</f>
        <v>0.21989999999999998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7.9399999999999998E-2</v>
      </c>
      <c r="D2" s="28">
        <v>8.0199999999999994E-2</v>
      </c>
      <c r="E2" s="28">
        <v>8.0100000000000005E-2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2.48506E-2</v>
      </c>
      <c r="D4" s="28">
        <v>2.4847999999999999E-2</v>
      </c>
      <c r="E4" s="28">
        <v>2.4847999999999999E-2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0.58808578352899998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0.40033999999999997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0.34952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0.1963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0.57999999999999996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61.13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433.32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0.35700000000000004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0.159</v>
      </c>
      <c r="C18" s="85">
        <v>0.95</v>
      </c>
      <c r="D18" s="86">
        <v>9.99</v>
      </c>
      <c r="E18" s="86" t="s">
        <v>201</v>
      </c>
    </row>
    <row r="19" spans="1:5" ht="15.75" customHeight="1" x14ac:dyDescent="0.25">
      <c r="A19" s="53" t="s">
        <v>174</v>
      </c>
      <c r="B19" s="85">
        <v>0.39700000000000002</v>
      </c>
      <c r="C19" s="85">
        <f>(1-food_insecure)*0.95</f>
        <v>0.94524999999999992</v>
      </c>
      <c r="D19" s="86">
        <v>9.99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15.13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0.439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0.61399999999999999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0.44400000000000001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0.39700000000000002</v>
      </c>
      <c r="C29" s="85">
        <v>0.95</v>
      </c>
      <c r="D29" s="86">
        <v>119.6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250.24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265.26</v>
      </c>
      <c r="E31" s="86" t="s">
        <v>201</v>
      </c>
    </row>
    <row r="32" spans="1:5" ht="15.75" customHeight="1" x14ac:dyDescent="0.25">
      <c r="A32" s="53" t="s">
        <v>28</v>
      </c>
      <c r="B32" s="85">
        <v>0.13100000000000001</v>
      </c>
      <c r="C32" s="85">
        <v>0.95</v>
      </c>
      <c r="D32" s="86">
        <v>1.62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0.97299999999999998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0.9890000000000001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0.86900000000000011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2020-09-12T00:00:11Z</dcterms:modified>
</cp:coreProperties>
</file>