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C9F587AF-1D2D-4F40-A39B-1CF266601AB0}" xr6:coauthVersionLast="45" xr6:coauthVersionMax="45" xr10:uidLastSave="{00000000-0000-0000-0000-000000000000}"/>
  <bookViews>
    <workbookView xWindow="-108" yWindow="-108" windowWidth="23256" windowHeight="12576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<sst xmlns="http://schemas.openxmlformats.org/spreadsheetml/2006/main" count="1114" uniqueCount="272">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</sst>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2971313</v>
      </c>
    </row>
    <row r="8" spans="1:3" ht="15" customHeight="1" x14ac:dyDescent="0.25">
      <c r="B8" s="7" t="s">
        <v>106</v>
      </c>
      <c r="C8" s="66">
        <v>2.1000000000000001E-2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0.73104637145996099</v>
      </c>
    </row>
    <row r="11" spans="1:3" ht="15" customHeight="1" x14ac:dyDescent="0.25">
      <c r="B11" s="7" t="s">
        <v>108</v>
      </c>
      <c r="C11" s="66">
        <v>0.96200000000000008</v>
      </c>
    </row>
    <row r="12" spans="1:3" ht="15" customHeight="1" x14ac:dyDescent="0.25">
      <c r="B12" s="7" t="s">
        <v>109</v>
      </c>
      <c r="C12" s="66">
        <v>0.72</v>
      </c>
    </row>
    <row r="13" spans="1:3" ht="15" customHeight="1" x14ac:dyDescent="0.25">
      <c r="B13" s="7" t="s">
        <v>110</v>
      </c>
      <c r="C13" s="66">
        <v>0.17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0.18629999999999999</v>
      </c>
    </row>
    <row r="24" spans="1:3" ht="15" customHeight="1" x14ac:dyDescent="0.25">
      <c r="B24" s="20" t="s">
        <v>102</v>
      </c>
      <c r="C24" s="67">
        <v>0.53220000000000001</v>
      </c>
    </row>
    <row r="25" spans="1:3" ht="15" customHeight="1" x14ac:dyDescent="0.25">
      <c r="B25" s="20" t="s">
        <v>103</v>
      </c>
      <c r="C25" s="67">
        <v>0.24539999999999998</v>
      </c>
    </row>
    <row r="26" spans="1:3" ht="15" customHeight="1" x14ac:dyDescent="0.25">
      <c r="B26" s="20" t="s">
        <v>104</v>
      </c>
      <c r="C26" s="67">
        <v>3.61E-2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19.8</v>
      </c>
    </row>
    <row r="38" spans="1:5" ht="15" customHeight="1" x14ac:dyDescent="0.25">
      <c r="B38" s="16" t="s">
        <v>91</v>
      </c>
      <c r="C38" s="68">
        <v>25.7</v>
      </c>
      <c r="D38" s="17"/>
      <c r="E38" s="18"/>
    </row>
    <row r="39" spans="1:5" ht="15" customHeight="1" x14ac:dyDescent="0.25">
      <c r="B39" s="16" t="s">
        <v>90</v>
      </c>
      <c r="C39" s="68">
        <v>30.9</v>
      </c>
      <c r="D39" s="17"/>
      <c r="E39" s="17"/>
    </row>
    <row r="40" spans="1:5" ht="15" customHeight="1" x14ac:dyDescent="0.25">
      <c r="B40" s="16" t="s">
        <v>171</v>
      </c>
      <c r="C40" s="68">
        <v>0.95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7.1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1.8790000000000001E-2</v>
      </c>
      <c r="D45" s="17"/>
    </row>
    <row r="46" spans="1:5" ht="15.75" customHeight="1" x14ac:dyDescent="0.25">
      <c r="B46" s="16" t="s">
        <v>11</v>
      </c>
      <c r="C46" s="67">
        <v>7.1399999999999991E-2</v>
      </c>
      <c r="D46" s="17"/>
    </row>
    <row r="47" spans="1:5" ht="15.75" customHeight="1" x14ac:dyDescent="0.25">
      <c r="B47" s="16" t="s">
        <v>12</v>
      </c>
      <c r="C47" s="67">
        <v>0.11044000000000001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0.79937000000000002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7.6938949396924974</v>
      </c>
      <c r="D51" s="17"/>
    </row>
    <row r="52" spans="1:4" ht="15" customHeight="1" x14ac:dyDescent="0.25">
      <c r="B52" s="16" t="s">
        <v>125</v>
      </c>
      <c r="C52" s="65">
        <v>5.4550098378199898</v>
      </c>
    </row>
    <row r="53" spans="1:4" ht="15.75" customHeight="1" x14ac:dyDescent="0.25">
      <c r="B53" s="16" t="s">
        <v>126</v>
      </c>
      <c r="C53" s="65">
        <v>5.4550098378199898</v>
      </c>
    </row>
    <row r="54" spans="1:4" ht="15.75" customHeight="1" x14ac:dyDescent="0.25">
      <c r="B54" s="16" t="s">
        <v>127</v>
      </c>
      <c r="C54" s="65">
        <v>2.7709233906000001</v>
      </c>
    </row>
    <row r="55" spans="1:4" ht="15.75" customHeight="1" x14ac:dyDescent="0.25">
      <c r="B55" s="16" t="s">
        <v>128</v>
      </c>
      <c r="C55" s="65">
        <v>2.7709233906000001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0.55015016846297626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6" sqref="C6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7.6938949396924974</v>
      </c>
      <c r="C2" s="26">
        <f>'Baseline year population inputs'!C52</f>
        <v>5.4550098378199898</v>
      </c>
      <c r="D2" s="26">
        <f>'Baseline year population inputs'!C53</f>
        <v>5.4550098378199898</v>
      </c>
      <c r="E2" s="26">
        <f>'Baseline year population inputs'!C54</f>
        <v>2.7709233906000001</v>
      </c>
      <c r="F2" s="26">
        <f>'Baseline year population inputs'!C55</f>
        <v>2.7709233906000001</v>
      </c>
    </row>
    <row r="3" spans="1:6" ht="15.75" customHeight="1" x14ac:dyDescent="0.25">
      <c r="A3" s="3" t="s">
        <v>65</v>
      </c>
      <c r="B3" s="26">
        <f>frac_mam_1month * 2.6</f>
        <v>7.7740000000000004E-2</v>
      </c>
      <c r="C3" s="26">
        <f>frac_mam_1_5months * 2.6</f>
        <v>7.7740000000000004E-2</v>
      </c>
      <c r="D3" s="26">
        <f>frac_mam_6_11months * 2.6</f>
        <v>7.4620000000000006E-2</v>
      </c>
      <c r="E3" s="26">
        <f>frac_mam_12_23months * 2.6</f>
        <v>4.6800000000000008E-2</v>
      </c>
      <c r="F3" s="26">
        <f>frac_mam_24_59months * 2.6</f>
        <v>3.406E-2</v>
      </c>
    </row>
    <row r="4" spans="1:6" ht="15.75" customHeight="1" x14ac:dyDescent="0.25">
      <c r="A4" s="3" t="s">
        <v>66</v>
      </c>
      <c r="B4" s="26">
        <f>frac_sam_1month * 2.6</f>
        <v>4.4979999999999999E-2</v>
      </c>
      <c r="C4" s="26">
        <f>frac_sam_1_5months * 2.6</f>
        <v>4.4979999999999999E-2</v>
      </c>
      <c r="D4" s="26">
        <f>frac_sam_6_11months * 2.6</f>
        <v>2.9120000000000004E-2</v>
      </c>
      <c r="E4" s="26">
        <f>frac_sam_12_23months * 2.6</f>
        <v>1.9493916000000003E-2</v>
      </c>
      <c r="F4" s="26">
        <f>frac_sam_24_59months * 2.6</f>
        <v>1.2384060000000001E-2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2.1000000000000001E-2</v>
      </c>
      <c r="E2" s="93">
        <f>food_insecure</f>
        <v>2.1000000000000001E-2</v>
      </c>
      <c r="F2" s="93">
        <f>food_insecure</f>
        <v>2.1000000000000001E-2</v>
      </c>
      <c r="G2" s="93">
        <f>food_insecure</f>
        <v>2.1000000000000001E-2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2.1000000000000001E-2</v>
      </c>
      <c r="F5" s="93">
        <f>food_insecure</f>
        <v>2.1000000000000001E-2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7.6938949396924974</v>
      </c>
      <c r="D7" s="93">
        <f>diarrhoea_1_5mo</f>
        <v>5.4550098378199898</v>
      </c>
      <c r="E7" s="93">
        <f>diarrhoea_6_11mo</f>
        <v>5.4550098378199898</v>
      </c>
      <c r="F7" s="93">
        <f>diarrhoea_12_23mo</f>
        <v>2.7709233906000001</v>
      </c>
      <c r="G7" s="93">
        <f>diarrhoea_24_59mo</f>
        <v>2.7709233906000001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2.1000000000000001E-2</v>
      </c>
      <c r="F8" s="93">
        <f>food_insecure</f>
        <v>2.1000000000000001E-2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7.6938949396924974</v>
      </c>
      <c r="D12" s="93">
        <f>diarrhoea_1_5mo</f>
        <v>5.4550098378199898</v>
      </c>
      <c r="E12" s="93">
        <f>diarrhoea_6_11mo</f>
        <v>5.4550098378199898</v>
      </c>
      <c r="F12" s="93">
        <f>diarrhoea_12_23mo</f>
        <v>2.7709233906000001</v>
      </c>
      <c r="G12" s="93">
        <f>diarrhoea_24_59mo</f>
        <v>2.7709233906000001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2.1000000000000001E-2</v>
      </c>
      <c r="I15" s="93">
        <f>food_insecure</f>
        <v>2.1000000000000001E-2</v>
      </c>
      <c r="J15" s="93">
        <f>food_insecure</f>
        <v>2.1000000000000001E-2</v>
      </c>
      <c r="K15" s="93">
        <f>food_insecure</f>
        <v>2.1000000000000001E-2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0.96200000000000008</v>
      </c>
      <c r="I18" s="93">
        <f>frac_PW_health_facility</f>
        <v>0.96200000000000008</v>
      </c>
      <c r="J18" s="93">
        <f>frac_PW_health_facility</f>
        <v>0.96200000000000008</v>
      </c>
      <c r="K18" s="93">
        <f>frac_PW_health_facility</f>
        <v>0.96200000000000008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0.17</v>
      </c>
      <c r="M24" s="93">
        <f>famplan_unmet_need</f>
        <v>0.17</v>
      </c>
      <c r="N24" s="93">
        <f>famplan_unmet_need</f>
        <v>0.17</v>
      </c>
      <c r="O24" s="93">
        <f>famplan_unmet_need</f>
        <v>0.17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0.1329733634864807</v>
      </c>
      <c r="M25" s="93">
        <f>(1-food_insecure)*(0.49)+food_insecure*(0.7)</f>
        <v>0.49440999999999996</v>
      </c>
      <c r="N25" s="93">
        <f>(1-food_insecure)*(0.49)+food_insecure*(0.7)</f>
        <v>0.49440999999999996</v>
      </c>
      <c r="O25" s="93">
        <f>(1-food_insecure)*(0.49)+food_insecure*(0.7)</f>
        <v>0.49440999999999996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5.6988584351348862E-2</v>
      </c>
      <c r="M26" s="93">
        <f>(1-food_insecure)*(0.21)+food_insecure*(0.3)</f>
        <v>0.21189</v>
      </c>
      <c r="N26" s="93">
        <f>(1-food_insecure)*(0.21)+food_insecure*(0.3)</f>
        <v>0.21189</v>
      </c>
      <c r="O26" s="93">
        <f>(1-food_insecure)*(0.21)+food_insecure*(0.3)</f>
        <v>0.21189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7.8991680702209452E-2</v>
      </c>
      <c r="M27" s="93">
        <f>(1-food_insecure)*(0.3)</f>
        <v>0.29369999999999996</v>
      </c>
      <c r="N27" s="93">
        <f>(1-food_insecure)*(0.3)</f>
        <v>0.29369999999999996</v>
      </c>
      <c r="O27" s="93">
        <f>(1-food_insecure)*(0.3)</f>
        <v>0.29369999999999996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0.73104637145996099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486928</v>
      </c>
      <c r="C2" s="75">
        <v>1399000</v>
      </c>
      <c r="D2" s="75">
        <v>2704000</v>
      </c>
      <c r="E2" s="75">
        <v>8207000</v>
      </c>
      <c r="F2" s="75">
        <v>6889000</v>
      </c>
      <c r="G2" s="22">
        <f t="shared" ref="G2:G40" si="0">C2+D2+E2+F2</f>
        <v>19199000</v>
      </c>
      <c r="H2" s="22">
        <f t="shared" ref="H2:H40" si="1">(B2 + stillbirth*B2/(1000-stillbirth))/(1-abortion)</f>
        <v>563689.55214204767</v>
      </c>
      <c r="I2" s="22">
        <f>G2-H2</f>
        <v>18635310.447857954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494486</v>
      </c>
      <c r="C3" s="75">
        <v>1406000</v>
      </c>
      <c r="D3" s="75">
        <v>2709000</v>
      </c>
      <c r="E3" s="75">
        <v>8324000</v>
      </c>
      <c r="F3" s="75">
        <v>7002000</v>
      </c>
      <c r="G3" s="22">
        <f t="shared" si="0"/>
        <v>19441000</v>
      </c>
      <c r="H3" s="22">
        <f t="shared" si="1"/>
        <v>572439.02975493821</v>
      </c>
      <c r="I3" s="22">
        <f t="shared" ref="I3:I15" si="3">G3-H3</f>
        <v>18868560.970245063</v>
      </c>
    </row>
    <row r="4" spans="1:9" ht="15.75" customHeight="1" x14ac:dyDescent="0.25">
      <c r="A4" s="92">
        <f t="shared" si="2"/>
        <v>2022</v>
      </c>
      <c r="B4" s="74">
        <v>506873</v>
      </c>
      <c r="C4" s="75">
        <v>1413000</v>
      </c>
      <c r="D4" s="75">
        <v>2716000</v>
      </c>
      <c r="E4" s="75">
        <v>8432000</v>
      </c>
      <c r="F4" s="75">
        <v>7113000</v>
      </c>
      <c r="G4" s="22">
        <f t="shared" si="0"/>
        <v>19674000</v>
      </c>
      <c r="H4" s="22">
        <f t="shared" si="1"/>
        <v>586778.77296622109</v>
      </c>
      <c r="I4" s="22">
        <f t="shared" si="3"/>
        <v>19087221.227033779</v>
      </c>
    </row>
    <row r="5" spans="1:9" ht="15.75" customHeight="1" x14ac:dyDescent="0.25">
      <c r="A5" s="92" t="str">
        <f t="shared" si="2"/>
        <v/>
      </c>
      <c r="B5" s="74">
        <v>586272.05700000015</v>
      </c>
      <c r="C5" s="75">
        <v>1420000</v>
      </c>
      <c r="D5" s="75">
        <v>2725000</v>
      </c>
      <c r="E5" s="75">
        <v>8511000</v>
      </c>
      <c r="F5" s="75">
        <v>7223000</v>
      </c>
      <c r="G5" s="22">
        <f t="shared" si="0"/>
        <v>19879000</v>
      </c>
      <c r="H5" s="22">
        <f t="shared" si="1"/>
        <v>678694.65966986306</v>
      </c>
      <c r="I5" s="22">
        <f t="shared" si="3"/>
        <v>19200305.340330139</v>
      </c>
    </row>
    <row r="6" spans="1:9" ht="15.75" customHeight="1" x14ac:dyDescent="0.25">
      <c r="A6" s="92" t="str">
        <f t="shared" si="2"/>
        <v/>
      </c>
      <c r="B6" s="74">
        <v>583508.85400000017</v>
      </c>
      <c r="C6" s="75">
        <v>1425000</v>
      </c>
      <c r="D6" s="75">
        <v>2734000</v>
      </c>
      <c r="E6" s="75">
        <v>8540000</v>
      </c>
      <c r="F6" s="75">
        <v>7340000</v>
      </c>
      <c r="G6" s="22">
        <f t="shared" si="0"/>
        <v>20039000</v>
      </c>
      <c r="H6" s="22">
        <f t="shared" si="1"/>
        <v>675495.85273835051</v>
      </c>
      <c r="I6" s="22">
        <f t="shared" si="3"/>
        <v>19363504.147261649</v>
      </c>
    </row>
    <row r="7" spans="1:9" ht="15.75" customHeight="1" x14ac:dyDescent="0.25">
      <c r="A7" s="92" t="str">
        <f t="shared" si="2"/>
        <v/>
      </c>
      <c r="B7" s="74">
        <v>580437.6</v>
      </c>
      <c r="C7" s="75">
        <v>1430000</v>
      </c>
      <c r="D7" s="75">
        <v>2744000</v>
      </c>
      <c r="E7" s="75">
        <v>8501000</v>
      </c>
      <c r="F7" s="75">
        <v>7463000</v>
      </c>
      <c r="G7" s="22">
        <f t="shared" si="0"/>
        <v>20138000</v>
      </c>
      <c r="H7" s="22">
        <f t="shared" si="1"/>
        <v>671940.43224132713</v>
      </c>
      <c r="I7" s="22">
        <f t="shared" si="3"/>
        <v>19466059.567758672</v>
      </c>
    </row>
    <row r="8" spans="1:9" ht="15.75" customHeight="1" x14ac:dyDescent="0.25">
      <c r="A8" s="92" t="str">
        <f t="shared" si="2"/>
        <v/>
      </c>
      <c r="B8" s="74">
        <v>578349.40240000014</v>
      </c>
      <c r="C8" s="75">
        <v>1435000</v>
      </c>
      <c r="D8" s="75">
        <v>2758000</v>
      </c>
      <c r="E8" s="75">
        <v>8402000</v>
      </c>
      <c r="F8" s="75">
        <v>7591000</v>
      </c>
      <c r="G8" s="22">
        <f t="shared" si="0"/>
        <v>20186000</v>
      </c>
      <c r="H8" s="22">
        <f t="shared" si="1"/>
        <v>669523.04164163268</v>
      </c>
      <c r="I8" s="22">
        <f t="shared" si="3"/>
        <v>19516476.958358366</v>
      </c>
    </row>
    <row r="9" spans="1:9" ht="15.75" customHeight="1" x14ac:dyDescent="0.25">
      <c r="A9" s="92" t="str">
        <f t="shared" si="2"/>
        <v/>
      </c>
      <c r="B9" s="74">
        <v>575987.78099999996</v>
      </c>
      <c r="C9" s="75">
        <v>1439000</v>
      </c>
      <c r="D9" s="75">
        <v>2771000</v>
      </c>
      <c r="E9" s="75">
        <v>8244000</v>
      </c>
      <c r="F9" s="75">
        <v>7724000</v>
      </c>
      <c r="G9" s="22">
        <f t="shared" si="0"/>
        <v>20178000</v>
      </c>
      <c r="H9" s="22">
        <f t="shared" si="1"/>
        <v>666789.12346626574</v>
      </c>
      <c r="I9" s="22">
        <f t="shared" si="3"/>
        <v>19511210.876533736</v>
      </c>
    </row>
    <row r="10" spans="1:9" ht="15.75" customHeight="1" x14ac:dyDescent="0.25">
      <c r="A10" s="92" t="str">
        <f t="shared" si="2"/>
        <v/>
      </c>
      <c r="B10" s="74">
        <v>573357.47340000013</v>
      </c>
      <c r="C10" s="75">
        <v>1442000</v>
      </c>
      <c r="D10" s="75">
        <v>2785000</v>
      </c>
      <c r="E10" s="75">
        <v>8039000</v>
      </c>
      <c r="F10" s="75">
        <v>7857000</v>
      </c>
      <c r="G10" s="22">
        <f t="shared" si="0"/>
        <v>20123000</v>
      </c>
      <c r="H10" s="22">
        <f t="shared" si="1"/>
        <v>663744.16217211168</v>
      </c>
      <c r="I10" s="22">
        <f t="shared" si="3"/>
        <v>19459255.837827887</v>
      </c>
    </row>
    <row r="11" spans="1:9" ht="15.75" customHeight="1" x14ac:dyDescent="0.25">
      <c r="A11" s="92" t="str">
        <f t="shared" si="2"/>
        <v/>
      </c>
      <c r="B11" s="74">
        <v>570478.87980000011</v>
      </c>
      <c r="C11" s="75">
        <v>1444000</v>
      </c>
      <c r="D11" s="75">
        <v>2799000</v>
      </c>
      <c r="E11" s="75">
        <v>7803000</v>
      </c>
      <c r="F11" s="75">
        <v>7985000</v>
      </c>
      <c r="G11" s="22">
        <f t="shared" si="0"/>
        <v>20031000</v>
      </c>
      <c r="H11" s="22">
        <f t="shared" si="1"/>
        <v>660411.77393980033</v>
      </c>
      <c r="I11" s="22">
        <f t="shared" si="3"/>
        <v>19370588.2260602</v>
      </c>
    </row>
    <row r="12" spans="1:9" ht="15.75" customHeight="1" x14ac:dyDescent="0.25">
      <c r="A12" s="92" t="str">
        <f t="shared" si="2"/>
        <v/>
      </c>
      <c r="B12" s="74">
        <v>567309.75</v>
      </c>
      <c r="C12" s="75">
        <v>1445000</v>
      </c>
      <c r="D12" s="75">
        <v>2811000</v>
      </c>
      <c r="E12" s="75">
        <v>7556000</v>
      </c>
      <c r="F12" s="75">
        <v>8102000</v>
      </c>
      <c r="G12" s="22">
        <f t="shared" si="0"/>
        <v>19914000</v>
      </c>
      <c r="H12" s="22">
        <f t="shared" si="1"/>
        <v>656743.04805498349</v>
      </c>
      <c r="I12" s="22">
        <f t="shared" si="3"/>
        <v>19257256.951945018</v>
      </c>
    </row>
    <row r="13" spans="1:9" ht="15.75" customHeight="1" x14ac:dyDescent="0.25">
      <c r="A13" s="92" t="str">
        <f t="shared" si="2"/>
        <v/>
      </c>
      <c r="B13" s="74">
        <v>1392000</v>
      </c>
      <c r="C13" s="75">
        <v>2701000</v>
      </c>
      <c r="D13" s="75">
        <v>8090000</v>
      </c>
      <c r="E13" s="75">
        <v>6782000</v>
      </c>
      <c r="F13" s="75">
        <v>8.6528922500000004E-3</v>
      </c>
      <c r="G13" s="22">
        <f t="shared" si="0"/>
        <v>17573000.008652892</v>
      </c>
      <c r="H13" s="22">
        <f t="shared" si="1"/>
        <v>1611441.2327525432</v>
      </c>
      <c r="I13" s="22">
        <f t="shared" si="3"/>
        <v>15961558.775900349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8.6528922500000004E-3</v>
      </c>
    </row>
    <row r="4" spans="1:8" ht="15.75" customHeight="1" x14ac:dyDescent="0.25">
      <c r="B4" s="24" t="s">
        <v>7</v>
      </c>
      <c r="C4" s="76">
        <v>0.19345644179471827</v>
      </c>
    </row>
    <row r="5" spans="1:8" ht="15.75" customHeight="1" x14ac:dyDescent="0.25">
      <c r="B5" s="24" t="s">
        <v>8</v>
      </c>
      <c r="C5" s="76">
        <v>7.5443042788505998E-2</v>
      </c>
    </row>
    <row r="6" spans="1:8" ht="15.75" customHeight="1" x14ac:dyDescent="0.25">
      <c r="B6" s="24" t="s">
        <v>10</v>
      </c>
      <c r="C6" s="76">
        <v>0.10628253636357765</v>
      </c>
    </row>
    <row r="7" spans="1:8" ht="15.75" customHeight="1" x14ac:dyDescent="0.25">
      <c r="B7" s="24" t="s">
        <v>13</v>
      </c>
      <c r="C7" s="76">
        <v>0.29335031353301927</v>
      </c>
    </row>
    <row r="8" spans="1:8" ht="15.75" customHeight="1" x14ac:dyDescent="0.25">
      <c r="B8" s="24" t="s">
        <v>14</v>
      </c>
      <c r="C8" s="76">
        <v>5.7266986090012423E-5</v>
      </c>
    </row>
    <row r="9" spans="1:8" ht="15.75" customHeight="1" x14ac:dyDescent="0.25">
      <c r="B9" s="24" t="s">
        <v>27</v>
      </c>
      <c r="C9" s="76">
        <v>0.18364501708412898</v>
      </c>
    </row>
    <row r="10" spans="1:8" ht="15.75" customHeight="1" x14ac:dyDescent="0.25">
      <c r="B10" s="24" t="s">
        <v>15</v>
      </c>
      <c r="C10" s="76">
        <v>0.13911248919995989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0.12438841706093801</v>
      </c>
      <c r="D14" s="76">
        <v>0.12438841706093801</v>
      </c>
      <c r="E14" s="76">
        <v>0.10730584483768899</v>
      </c>
      <c r="F14" s="76">
        <v>0.10730584483768899</v>
      </c>
    </row>
    <row r="15" spans="1:8" ht="15.75" customHeight="1" x14ac:dyDescent="0.25">
      <c r="B15" s="24" t="s">
        <v>16</v>
      </c>
      <c r="C15" s="76">
        <v>0.17327906142846899</v>
      </c>
      <c r="D15" s="76">
        <v>0.17327906142846899</v>
      </c>
      <c r="E15" s="76">
        <v>0.12620149898800001</v>
      </c>
      <c r="F15" s="76">
        <v>0.12620149898800001</v>
      </c>
    </row>
    <row r="16" spans="1:8" ht="15.75" customHeight="1" x14ac:dyDescent="0.25">
      <c r="B16" s="24" t="s">
        <v>17</v>
      </c>
      <c r="C16" s="76">
        <v>3.01634516861208E-2</v>
      </c>
      <c r="D16" s="76">
        <v>3.01634516861208E-2</v>
      </c>
      <c r="E16" s="76">
        <v>2.3875922888137203E-2</v>
      </c>
      <c r="F16" s="76">
        <v>2.3875922888137203E-2</v>
      </c>
    </row>
    <row r="17" spans="1:8" ht="15.75" customHeight="1" x14ac:dyDescent="0.25">
      <c r="B17" s="24" t="s">
        <v>18</v>
      </c>
      <c r="C17" s="76">
        <v>7.42917694930443E-5</v>
      </c>
      <c r="D17" s="76">
        <v>7.42917694930443E-5</v>
      </c>
      <c r="E17" s="76">
        <v>2.11126696695642E-4</v>
      </c>
      <c r="F17" s="76">
        <v>2.11126696695642E-4</v>
      </c>
    </row>
    <row r="18" spans="1:8" ht="15.75" customHeight="1" x14ac:dyDescent="0.25">
      <c r="B18" s="24" t="s">
        <v>19</v>
      </c>
      <c r="C18" s="76">
        <v>2.44692767521578E-4</v>
      </c>
      <c r="D18" s="76">
        <v>2.44692767521578E-4</v>
      </c>
      <c r="E18" s="76">
        <v>5.2468389432503695E-4</v>
      </c>
      <c r="F18" s="76">
        <v>5.2468389432503695E-4</v>
      </c>
    </row>
    <row r="19" spans="1:8" ht="15.75" customHeight="1" x14ac:dyDescent="0.25">
      <c r="B19" s="24" t="s">
        <v>20</v>
      </c>
      <c r="C19" s="76">
        <v>7.3043088203289799E-3</v>
      </c>
      <c r="D19" s="76">
        <v>7.3043088203289799E-3</v>
      </c>
      <c r="E19" s="76">
        <v>2.14572148829008E-3</v>
      </c>
      <c r="F19" s="76">
        <v>2.14572148829008E-3</v>
      </c>
    </row>
    <row r="20" spans="1:8" ht="15.75" customHeight="1" x14ac:dyDescent="0.25">
      <c r="B20" s="24" t="s">
        <v>21</v>
      </c>
      <c r="C20" s="76">
        <v>1.0875316966707601E-2</v>
      </c>
      <c r="D20" s="76">
        <v>1.0875316966707601E-2</v>
      </c>
      <c r="E20" s="76">
        <v>9.2748667860506097E-3</v>
      </c>
      <c r="F20" s="76">
        <v>9.2748667860506097E-3</v>
      </c>
    </row>
    <row r="21" spans="1:8" ht="15.75" customHeight="1" x14ac:dyDescent="0.25">
      <c r="B21" s="24" t="s">
        <v>22</v>
      </c>
      <c r="C21" s="76">
        <v>0.133309587618297</v>
      </c>
      <c r="D21" s="76">
        <v>0.133309587618297</v>
      </c>
      <c r="E21" s="76">
        <v>0.27654927176121802</v>
      </c>
      <c r="F21" s="76">
        <v>0.27654927176121802</v>
      </c>
    </row>
    <row r="22" spans="1:8" ht="15.75" customHeight="1" x14ac:dyDescent="0.25">
      <c r="B22" s="24" t="s">
        <v>23</v>
      </c>
      <c r="C22" s="76">
        <v>0.52036087188212399</v>
      </c>
      <c r="D22" s="76">
        <v>0.52036087188212399</v>
      </c>
      <c r="E22" s="76">
        <v>0.45391106265959436</v>
      </c>
      <c r="F22" s="76">
        <v>0.45391106265959436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5.6500000000000002E-2</v>
      </c>
    </row>
    <row r="27" spans="1:8" ht="15.75" customHeight="1" x14ac:dyDescent="0.25">
      <c r="B27" s="24" t="s">
        <v>39</v>
      </c>
      <c r="C27" s="76">
        <v>3.5299999999999998E-2</v>
      </c>
    </row>
    <row r="28" spans="1:8" ht="15.75" customHeight="1" x14ac:dyDescent="0.25">
      <c r="B28" s="24" t="s">
        <v>40</v>
      </c>
      <c r="C28" s="76">
        <v>4.2599999999999999E-2</v>
      </c>
    </row>
    <row r="29" spans="1:8" ht="15.75" customHeight="1" x14ac:dyDescent="0.25">
      <c r="B29" s="24" t="s">
        <v>41</v>
      </c>
      <c r="C29" s="76">
        <v>0.2742</v>
      </c>
    </row>
    <row r="30" spans="1:8" ht="15.75" customHeight="1" x14ac:dyDescent="0.25">
      <c r="B30" s="24" t="s">
        <v>42</v>
      </c>
      <c r="C30" s="76">
        <v>6.2699999999999992E-2</v>
      </c>
    </row>
    <row r="31" spans="1:8" ht="15.75" customHeight="1" x14ac:dyDescent="0.25">
      <c r="B31" s="24" t="s">
        <v>43</v>
      </c>
      <c r="C31" s="76">
        <v>0.14019999999999999</v>
      </c>
    </row>
    <row r="32" spans="1:8" ht="15.75" customHeight="1" x14ac:dyDescent="0.25">
      <c r="B32" s="24" t="s">
        <v>44</v>
      </c>
      <c r="C32" s="76">
        <v>2.4500000000000001E-2</v>
      </c>
    </row>
    <row r="33" spans="2:3" ht="15.75" customHeight="1" x14ac:dyDescent="0.25">
      <c r="B33" s="24" t="s">
        <v>45</v>
      </c>
      <c r="C33" s="76">
        <v>0.1193</v>
      </c>
    </row>
    <row r="34" spans="2:3" ht="15.75" customHeight="1" x14ac:dyDescent="0.25">
      <c r="B34" s="24" t="s">
        <v>46</v>
      </c>
      <c r="C34" s="76">
        <v>0.24469999999776484</v>
      </c>
    </row>
    <row r="35" spans="2:3" ht="15.75" customHeight="1" x14ac:dyDescent="0.25">
      <c r="B35" s="32" t="s">
        <v>129</v>
      </c>
      <c r="C35" s="91">
        <f>SUM(C26:C34)</f>
        <v>0.99999999999776468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0.65123199999999992</v>
      </c>
      <c r="D2" s="77">
        <v>0.65890000000000004</v>
      </c>
      <c r="E2" s="77">
        <v>0.61429999999999996</v>
      </c>
      <c r="F2" s="77">
        <v>0.46750000000000003</v>
      </c>
      <c r="G2" s="77">
        <v>0.46479999999999999</v>
      </c>
    </row>
    <row r="3" spans="1:15" ht="15.75" customHeight="1" x14ac:dyDescent="0.25">
      <c r="A3" s="5"/>
      <c r="B3" s="11" t="s">
        <v>118</v>
      </c>
      <c r="C3" s="77">
        <v>0.21909999999999999</v>
      </c>
      <c r="D3" s="77">
        <v>0.21909999999999999</v>
      </c>
      <c r="E3" s="77">
        <v>0.23730000000000001</v>
      </c>
      <c r="F3" s="77">
        <v>0.27639999999999998</v>
      </c>
      <c r="G3" s="77">
        <v>0.29299999999999998</v>
      </c>
    </row>
    <row r="4" spans="1:15" ht="15.75" customHeight="1" x14ac:dyDescent="0.25">
      <c r="A4" s="5"/>
      <c r="B4" s="11" t="s">
        <v>116</v>
      </c>
      <c r="C4" s="78">
        <v>7.9899999999999999E-2</v>
      </c>
      <c r="D4" s="78">
        <v>7.9899999999999999E-2</v>
      </c>
      <c r="E4" s="78">
        <v>0.1085</v>
      </c>
      <c r="F4" s="78">
        <v>0.17059999999999997</v>
      </c>
      <c r="G4" s="78">
        <v>0.16589999999999999</v>
      </c>
    </row>
    <row r="5" spans="1:15" ht="15.75" customHeight="1" x14ac:dyDescent="0.25">
      <c r="A5" s="5"/>
      <c r="B5" s="11" t="s">
        <v>119</v>
      </c>
      <c r="C5" s="78">
        <v>4.2199999999999994E-2</v>
      </c>
      <c r="D5" s="78">
        <v>4.2199999999999994E-2</v>
      </c>
      <c r="E5" s="78">
        <v>3.9900000000000005E-2</v>
      </c>
      <c r="F5" s="78">
        <v>8.5600000000000009E-2</v>
      </c>
      <c r="G5" s="78">
        <v>7.6299999999999993E-2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0.85880000000000001</v>
      </c>
      <c r="D8" s="77">
        <v>0.85880000000000001</v>
      </c>
      <c r="E8" s="77">
        <v>0.86890000000000001</v>
      </c>
      <c r="F8" s="77">
        <v>0.88540000000000008</v>
      </c>
      <c r="G8" s="77">
        <v>0.90659999999999996</v>
      </c>
    </row>
    <row r="9" spans="1:15" ht="15.75" customHeight="1" x14ac:dyDescent="0.25">
      <c r="B9" s="7" t="s">
        <v>121</v>
      </c>
      <c r="C9" s="77">
        <v>9.4E-2</v>
      </c>
      <c r="D9" s="77">
        <v>9.4E-2</v>
      </c>
      <c r="E9" s="77">
        <v>9.1199999999999989E-2</v>
      </c>
      <c r="F9" s="77">
        <v>8.9099999999999999E-2</v>
      </c>
      <c r="G9" s="77">
        <v>7.5600000000000001E-2</v>
      </c>
    </row>
    <row r="10" spans="1:15" ht="15.75" customHeight="1" x14ac:dyDescent="0.25">
      <c r="B10" s="7" t="s">
        <v>122</v>
      </c>
      <c r="C10" s="78">
        <v>2.9900000000000003E-2</v>
      </c>
      <c r="D10" s="78">
        <v>2.9900000000000003E-2</v>
      </c>
      <c r="E10" s="78">
        <v>2.87E-2</v>
      </c>
      <c r="F10" s="78">
        <v>1.8000000000000002E-2</v>
      </c>
      <c r="G10" s="78">
        <v>1.3100000000000001E-2</v>
      </c>
    </row>
    <row r="11" spans="1:15" ht="15.75" customHeight="1" x14ac:dyDescent="0.25">
      <c r="B11" s="7" t="s">
        <v>123</v>
      </c>
      <c r="C11" s="78">
        <v>1.7299999999999999E-2</v>
      </c>
      <c r="D11" s="78">
        <v>1.7299999999999999E-2</v>
      </c>
      <c r="E11" s="78">
        <v>1.1200000000000002E-2</v>
      </c>
      <c r="F11" s="78">
        <v>7.4976600000000006E-3</v>
      </c>
      <c r="G11" s="78">
        <v>4.7631000000000001E-3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0.10628020924999999</v>
      </c>
      <c r="D14" s="79">
        <v>0.10001147951100001</v>
      </c>
      <c r="E14" s="79">
        <v>0.10001147951100001</v>
      </c>
      <c r="F14" s="79">
        <v>3.3530111506E-2</v>
      </c>
      <c r="G14" s="79">
        <v>3.3530111506E-2</v>
      </c>
      <c r="H14" s="80">
        <v>0.29100000000000004</v>
      </c>
      <c r="I14" s="80">
        <v>0.29100000000000004</v>
      </c>
      <c r="J14" s="80">
        <v>0.29100000000000004</v>
      </c>
      <c r="K14" s="80">
        <v>0.29100000000000004</v>
      </c>
      <c r="L14" s="80">
        <v>0.23974000000000001</v>
      </c>
      <c r="M14" s="80">
        <v>0.23974000000000001</v>
      </c>
      <c r="N14" s="80">
        <v>0.23974000000000001</v>
      </c>
      <c r="O14" s="80">
        <v>0.23974000000000001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5.8470075023167867E-2</v>
      </c>
      <c r="D15" s="77">
        <f t="shared" si="0"/>
        <v>5.5021332301208155E-2</v>
      </c>
      <c r="E15" s="77">
        <f t="shared" si="0"/>
        <v>5.5021332301208155E-2</v>
      </c>
      <c r="F15" s="77">
        <f t="shared" si="0"/>
        <v>1.8446596493608278E-2</v>
      </c>
      <c r="G15" s="77">
        <f t="shared" si="0"/>
        <v>1.8446596493608278E-2</v>
      </c>
      <c r="H15" s="77">
        <f t="shared" si="0"/>
        <v>0.1600936990227261</v>
      </c>
      <c r="I15" s="77">
        <f t="shared" si="0"/>
        <v>0.1600936990227261</v>
      </c>
      <c r="J15" s="77">
        <f t="shared" si="0"/>
        <v>0.1600936990227261</v>
      </c>
      <c r="K15" s="77">
        <f t="shared" si="0"/>
        <v>0.1600936990227261</v>
      </c>
      <c r="L15" s="77">
        <f t="shared" si="0"/>
        <v>0.13189300138731394</v>
      </c>
      <c r="M15" s="77">
        <f t="shared" si="0"/>
        <v>0.13189300138731394</v>
      </c>
      <c r="N15" s="77">
        <f t="shared" si="0"/>
        <v>0.13189300138731394</v>
      </c>
      <c r="O15" s="77">
        <f t="shared" si="0"/>
        <v>0.13189300138731394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0.53249999999999997</v>
      </c>
      <c r="D2" s="78">
        <v>0.34460000000000002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0.12390000000000001</v>
      </c>
      <c r="D3" s="78">
        <v>0.1351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0.30070000000000002</v>
      </c>
      <c r="D4" s="78">
        <v>0.42060000000000003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4.2899999999999938E-2</v>
      </c>
      <c r="D5" s="77">
        <f t="shared" ref="D5:G5" si="0">1-SUM(D2:D4)</f>
        <v>9.96999999999999E-2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0.22339999999999999</v>
      </c>
      <c r="D2" s="28">
        <v>0.2243</v>
      </c>
      <c r="E2" s="28">
        <v>0.22389999999999999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2.451184E-2</v>
      </c>
      <c r="D4" s="28">
        <v>2.4410640000000001E-2</v>
      </c>
      <c r="E4" s="28">
        <v>2.4410640000000001E-2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0.10001147951100001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0.29100000000000004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0.23974000000000001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0.34460000000000002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30.9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0.95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96.75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46.34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991.74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1.57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2.4300000000000002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2.4300000000000002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2.4300000000000002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2.4300000000000002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15.62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15.62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1.56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</v>
      </c>
      <c r="C18" s="85">
        <v>0.95</v>
      </c>
      <c r="D18" s="86">
        <v>22.7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0.93004999999999993</v>
      </c>
      <c r="D19" s="86">
        <v>22.7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128.44999999999999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18.23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27.34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5.52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21.98</v>
      </c>
      <c r="E24" s="86" t="s">
        <v>201</v>
      </c>
    </row>
    <row r="25" spans="1:5" ht="15.75" customHeight="1" x14ac:dyDescent="0.25">
      <c r="A25" s="53" t="s">
        <v>87</v>
      </c>
      <c r="B25" s="85">
        <v>0</v>
      </c>
      <c r="C25" s="85">
        <v>0.95</v>
      </c>
      <c r="D25" s="86">
        <v>21.98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7.63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21.98</v>
      </c>
      <c r="E27" s="86" t="s">
        <v>201</v>
      </c>
    </row>
    <row r="28" spans="1:5" ht="15.75" customHeight="1" x14ac:dyDescent="0.25">
      <c r="A28" s="53" t="s">
        <v>84</v>
      </c>
      <c r="B28" s="85">
        <v>0</v>
      </c>
      <c r="C28" s="85">
        <v>0.95</v>
      </c>
      <c r="D28" s="86">
        <v>1.47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200.9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352.24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373.37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3.43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0.93900000000000006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0.95700000000000007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0.83700000000000008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2.75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3.46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2020-09-12T00:01:57Z</dcterms:modified>
</cp:coreProperties>
</file>